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4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tewkesburybc.sharepoint.com/sites/JointCoreStrategy/Shared Documents/Consultation Documents 2026 (Reg 19)/Evidence Studies (Final Versions)/Environment and Sustainability/"/>
    </mc:Choice>
  </mc:AlternateContent>
  <xr:revisionPtr revIDLastSave="0" documentId="8_{25C8FE9C-B2BB-4A47-A71D-487E07B98613}" xr6:coauthVersionLast="47" xr6:coauthVersionMax="47" xr10:uidLastSave="{00000000-0000-0000-0000-000000000000}"/>
  <bookViews>
    <workbookView xWindow="-110" yWindow="-110" windowWidth="19420" windowHeight="11500" firstSheet="1" activeTab="1" xr2:uid="{ACB48996-E83D-433C-995E-61B7D5FDCDAC}"/>
  </bookViews>
  <sheets>
    <sheet name="Front Cover" sheetId="1" r:id="rId1"/>
    <sheet name="Cost Summary All Resi" sheetId="2" r:id="rId2"/>
    <sheet name="Bungalow" sheetId="3" r:id="rId3"/>
    <sheet name="Detached" sheetId="4" r:id="rId4"/>
    <sheet name="Semi" sheetId="5" r:id="rId5"/>
    <sheet name="Low rise" sheetId="6" r:id="rId6"/>
  </sheets>
  <externalReferences>
    <externalReference r:id="rId7"/>
    <externalReference r:id="rId8"/>
  </externalReferences>
  <definedNames>
    <definedName name="\a">#REF!</definedName>
    <definedName name="\b">#REF!</definedName>
    <definedName name="\p">#REF!</definedName>
    <definedName name="__450dia_bored_length">#REF!</definedName>
    <definedName name="addresses">#REF!</definedName>
    <definedName name="BFA_Det">#REF!</definedName>
    <definedName name="BFA_FlatBlock">#REF!</definedName>
    <definedName name="BFA_LgFlat">#REF!</definedName>
    <definedName name="BFA_Semi">#REF!</definedName>
    <definedName name="BFA_SmFlat">#REF!</definedName>
    <definedName name="Blast_Wall_Pile_Length">#REF!</definedName>
    <definedName name="buildingTypes">#REF!</definedName>
    <definedName name="ClientName">#REF!</definedName>
    <definedName name="CO2_1_ELEC">#REF!</definedName>
    <definedName name="CO2_1_GAS">#REF!</definedName>
    <definedName name="CO2_2_ELEC">#REF!</definedName>
    <definedName name="CO2_2_GAS">#REF!</definedName>
    <definedName name="CO2_3_ELEC">#REF!</definedName>
    <definedName name="CO2_3_GAS">#REF!</definedName>
    <definedName name="Dates">#REF!</definedName>
    <definedName name="dfgd">#REF!</definedName>
    <definedName name="DoorArea">#REF!</definedName>
    <definedName name="DoorHeatLossAnnual">#REF!</definedName>
    <definedName name="Element_List">OFFSET(#REF!,1,0,#REF!,1)</definedName>
    <definedName name="ElementName">#REF!</definedName>
    <definedName name="ElementTypes">#REF!</definedName>
    <definedName name="emitters" localSheetId="2">'[1]Elemental Database'!#REF!</definedName>
    <definedName name="emitters">'[2]Elemental Database'!#REF!</definedName>
    <definedName name="Fenster_Anzahl">#REF!</definedName>
    <definedName name="Fenster_Auslegungstemperatur_Eigene_Eingabe">#REF!</definedName>
    <definedName name="Fenster_Behaglichkeit_Ausnahme">#REF!</definedName>
    <definedName name="Fenster_Bezeichnung">#REF!</definedName>
    <definedName name="Fenster_Einbau">#REF!</definedName>
    <definedName name="Fenster_eingebaut">#REF!</definedName>
    <definedName name="Fenster_EnerPHit_Ausnahmeregelung">#REF!</definedName>
    <definedName name="Fenster_Rahmen">#REF!</definedName>
    <definedName name="Fenster_Rahmen_Sortierung">#REF!</definedName>
    <definedName name="Fenster_Rohbaumasze_Breite">#REF!</definedName>
    <definedName name="Fenster_Rohbaumasze_Hoehe">#REF!</definedName>
    <definedName name="Fenster_Variantenauswahl">#REF!</definedName>
    <definedName name="Fenster_Verglasung">#REF!</definedName>
    <definedName name="Fenster_Verglasung_Sortierung">#REF!</definedName>
    <definedName name="Fensterdaten">#REF!</definedName>
    <definedName name="Fernwaerme_Nutzungsgrad_Waermeuebergabestation">#REF!</definedName>
    <definedName name="Fernwaerme_Waermequelle">#REF!</definedName>
    <definedName name="Flaechen_Flaecheneingabe_U_Wert_Aussentuer">#REF!</definedName>
    <definedName name="FloorHeatLossAnnual">#REF!</definedName>
    <definedName name="FrameTypes">#REF!</definedName>
    <definedName name="FrameTypeTable">#REF!</definedName>
    <definedName name="GainUtilisationRatio">#REF!</definedName>
    <definedName name="GFA">#REF!</definedName>
    <definedName name="GIFA">#REF!</definedName>
    <definedName name="Gt">#REF!</definedName>
    <definedName name="HeatingGain">#REF!</definedName>
    <definedName name="Hilfsstrom_Hilfsstrom_Sonst_Normalbedarf">#REF!</definedName>
    <definedName name="HLA">#REF!</definedName>
    <definedName name="inclination">#REF!</definedName>
    <definedName name="InternalGainsAnnual">#REF!</definedName>
    <definedName name="InternalPoA">#REF!</definedName>
    <definedName name="IP_Flag" hidden="1">FALSE</definedName>
    <definedName name="Kessel_Bauart_Waermeerzeuger">#REF!</definedName>
    <definedName name="kjhg">#REF!</definedName>
    <definedName name="Kuehlgeraete_Flaechenkuehlung_Ankreuzen">#REF!</definedName>
    <definedName name="Kuehlgeraete_Umluft_Kuehlung_Ankreuzen">#REF!</definedName>
    <definedName name="Kuehlgeraete_Zuluft_Kuehlung_Ankreuzen">#REF!</definedName>
    <definedName name="Kuehlgeraete_Zusaetzliche_Entfeuchtung_Ankreuzen">#REF!</definedName>
    <definedName name="Lightingdata">#REF!</definedName>
    <definedName name="Lueftung_Auslegungsvolumenstrom">#REF!</definedName>
    <definedName name="Lueftung_Raumhoehe">#REF!</definedName>
    <definedName name="Nachweis_Mechanische_Kuehlung">#REF!</definedName>
    <definedName name="NIA">#REF!</definedName>
    <definedName name="OtherWallLosses">#REF!</definedName>
    <definedName name="Output_Fenster_Solarangebot">#REF!</definedName>
    <definedName name="Output_Fenster_Transmissionsverluste">#REF!</definedName>
    <definedName name="Output_mittlerer_Luftwechsel">#REF!</definedName>
    <definedName name="Output_Solarer_Deckungsgrad">#REF!</definedName>
    <definedName name="Paul">#REF!</definedName>
    <definedName name="PE_sonstWaermeerzeugerHzg_CO2">#REF!</definedName>
    <definedName name="PE_sonstWaermeerzeugerHzg_Deckungsanteil">#REF!</definedName>
    <definedName name="PE_sonstWaermeerzeugerWW_Deckungsanteil">#REF!</definedName>
    <definedName name="PE_Waermeerzeuger_sekundaer">#REF!</definedName>
    <definedName name="PHPP_Brennstoffliste_fuerVarianten">#REF!</definedName>
    <definedName name="PHPP_Daten_Abfrage_0_1">#REF!</definedName>
    <definedName name="PHPP_Daten_Angrenzend_an">#REF!</definedName>
    <definedName name="PHPP_Daten_Ankreuzen">#REF!</definedName>
    <definedName name="PHPP_Daten_Aufstellungsort_Lueftung">#REF!</definedName>
    <definedName name="PHPP_Daten_Ausrichtung_Bauteil">#REF!</definedName>
    <definedName name="PHPP_Daten_Auswahl_1_leer">#REF!</definedName>
    <definedName name="PHPP_Daten_Auswahl_CO2_Faktoren">#REF!</definedName>
    <definedName name="PHPP_Daten_Auswahl_Fernwaerme_Quelle">#REF!</definedName>
    <definedName name="PHPP_Daten_Auswahl_PE_Faktoren">#REF!</definedName>
    <definedName name="PHPP_Daten_Auswahl_Regelung_WP">#REF!</definedName>
    <definedName name="PHPP_Daten_Auswahl_Speicher">#REF!</definedName>
    <definedName name="PHPP_Daten_Auswahl_Strom_Erdgas">#REF!</definedName>
    <definedName name="PHPP_Daten_Auswahl_Vorrang_WP">#REF!</definedName>
    <definedName name="PHPP_Daten_Auswahl_WP_Nachheizung">#REF!</definedName>
    <definedName name="PHPP_Daten_Auswahl_WP_Quelle">#REF!</definedName>
    <definedName name="PHPP_Daten_Auswahl_WP_Verteilsystem">#REF!</definedName>
    <definedName name="PHPP_Daten_Bautyp">#REF!</definedName>
    <definedName name="PHPP_Daten_Daemmqualitaet_Armaturen">#REF!</definedName>
    <definedName name="PHPP_Daten_Energetische_Gebaeudekategorie">#REF!</definedName>
    <definedName name="PHPP_Daten_EnerPHitverfahren">#REF!</definedName>
    <definedName name="PHPP_Daten_EnEV_Auswahl_zu_Energietraeger">#REF!</definedName>
    <definedName name="PHPP_Daten_Fernwaerme">#REF!</definedName>
    <definedName name="PHPP_Daten_Frostschutz">#REF!</definedName>
    <definedName name="PHPP_Daten_Gebaeudeart">#REF!</definedName>
    <definedName name="PHPP_Daten_Heizsystem">#REF!</definedName>
    <definedName name="PHPP_Daten_IWQ_Art_Werte">#REF!</definedName>
    <definedName name="PHPP_Daten_IWQ_Gebaeudeart">#REF!</definedName>
    <definedName name="PHPP_Daten_KeineAuswahlErforderlich">#REF!</definedName>
    <definedName name="PHPP_Daten_Klassen">#REF!</definedName>
    <definedName name="PHPP_Daten_Kochen">#REF!</definedName>
    <definedName name="PHPP_Daten_Komponentensortierung">#REF!</definedName>
    <definedName name="PHPP_Daten_Konstruktion">#REF!</definedName>
    <definedName name="PHPP_Daten_Laender">#REF!</definedName>
    <definedName name="PHPP_Daten_Lage_Waermespeicher">#REF!</definedName>
    <definedName name="PHPP_Daten_Lueftungsart">#REF!</definedName>
    <definedName name="PHPP_Daten_Nachweis_Funktion">#REF!</definedName>
    <definedName name="PHPP_Daten_Nachweis_Gebaeudetyp">#REF!</definedName>
    <definedName name="PHPP_Daten_Nachweis_Personenzahl">#REF!</definedName>
    <definedName name="PHPP_Daten_Neubau_Modernisierung">#REF!</definedName>
    <definedName name="PHPP_Daten_PE_Nachweisverfahren">#REF!</definedName>
    <definedName name="PHPP_Daten_Pufferspeicher">#REF!</definedName>
    <definedName name="PHPP_Daten_Sortierung">#REF!</definedName>
    <definedName name="PHPP_Daten_Staedtebaulicher_Kontext">#REF!</definedName>
    <definedName name="PHPP_Daten_Status">#REF!</definedName>
    <definedName name="PHPP_Daten_Vergleich_Typ">#REF!</definedName>
    <definedName name="PHPP_Daten_Waermeerzeuger">#REF!</definedName>
    <definedName name="PHPP_Daten_Waeschetrocknen">#REF!</definedName>
    <definedName name="PHPP_Daten_Wasseranschluss">#REF!</definedName>
    <definedName name="PHPP_Daten_Windschutzkoeff">#REF!</definedName>
    <definedName name="PHPP_Daten_Zertifizierung">#REF!</definedName>
    <definedName name="PHPP_Daten_Zertifizierungstyp">#REF!</definedName>
    <definedName name="PHPP_EneV_Ausstellungsgrund">#REF!</definedName>
    <definedName name="PHPP_EnEV_Bundesland">#REF!</definedName>
    <definedName name="PHPP_EnEV_Gebaeudetyp">#REF!</definedName>
    <definedName name="PHPP_EnEV_Wohngebaeude_Anbaugrad">#REF!</definedName>
    <definedName name="PHPP_Fenster_Flaeche">#REF!</definedName>
    <definedName name="PHPP_Fenster_Liste_Variantentypen">#REF!</definedName>
    <definedName name="PHPP_Fenster_Variantenauswahl">#REF!</definedName>
    <definedName name="PHPP_Flaechen_Liste_Bauteile">#REF!</definedName>
    <definedName name="PHPP_Flaechen_Liste_Waermebruecken">#REF!</definedName>
    <definedName name="PHPP_Kesselauswahl_fuerVarianten">#REF!</definedName>
    <definedName name="PHPP_Komponenten_AuswahlZertAnschluss">#REF!</definedName>
    <definedName name="PHPP_Komponenten_AuswahlZertBauteil">#REF!</definedName>
    <definedName name="PHPP_Komponenten_ID_Zert_Bausysteme">#REF!</definedName>
    <definedName name="PHPP_Komponenten_Liste_Bauteilaufbauten">#REF!</definedName>
    <definedName name="PHPP_Komponenten_Liste_Fensterrahmen">#REF!</definedName>
    <definedName name="PHPP_Komponenten_Liste_Kompaktgeraet">#REF!</definedName>
    <definedName name="PHPP_Komponenten_Liste_Verglasung">#REF!</definedName>
    <definedName name="PHPP_Komponenten_Liste_Waermebruecken">#REF!</definedName>
    <definedName name="PHPP_Komponenten_Liste_Waermerueckgewinnungsgeraet">#REF!</definedName>
    <definedName name="PHPP_Komponenten_Liste_WWWRG">#REF!</definedName>
    <definedName name="PHPP_Nutz_Niwo_Auswahl_Nutzungsprofil">#REF!</definedName>
    <definedName name="PHPP_PER_Externe_EE_Erzeugungsahlage">#REF!</definedName>
    <definedName name="PHPP_U_Werte_Variantenauswahl">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PHPP_Varianten_Beschriftung_Diagramm_dynamischer_Bereich">IF(#REF!,#REF!,OFFSET(#REF!,0,LEFT(#REF!,FIND("-",#REF!)-1)-1,1,LEFT(#REF!,FIND("-",#REF!)-1)+1-LEFT(#REF!,FIND("-",#REF!)-1)))</definedName>
    <definedName name="PHPP_Varianten_Bezeichnung_Variante_mit_Nummer">#REF!</definedName>
    <definedName name="PHPP_Varianten_Inhalt_Diagramm_dynamischer_Bereich">IF(#REF!,#REF!,OFFSET(#REF!,MATCH(#REF!,#REF!,0)-1,LEFT(#REF!,FIND("-",#REF!)-1)-1,1,LEFT(#REF!,FIND("-",#REF!)-1)+1-LEFT(#REF!,FIND("-",#REF!)-1)))</definedName>
    <definedName name="PHPP_Varianten_Liste_Strahlungsbilanz">#REF!</definedName>
    <definedName name="PHPP_WP_Anzahl_Waermepumpen">#REF!</definedName>
    <definedName name="PHPP_WP_Auswahl_WP">#REF!</definedName>
    <definedName name="PoA">#REF!</definedName>
    <definedName name="_xlnm.Print_Area" localSheetId="0">'Front Cover'!$A$1:$J$50</definedName>
    <definedName name="Print_Area_MI">#REF!</definedName>
    <definedName name="PV_KWH_A">#REF!</definedName>
    <definedName name="PV_KWH_B">#REF!</definedName>
    <definedName name="PV_KWH_C">#REF!</definedName>
    <definedName name="PV_KWH_D">#REF!</definedName>
    <definedName name="rangeLearningRates">#REF!</definedName>
    <definedName name="RangeTBHeatLossAnnual">#REF!</definedName>
    <definedName name="RiskCollectDistributionSamples">2</definedName>
    <definedName name="RiskFixedSeed">1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2</definedName>
    <definedName name="RiskStandardRecalc">1</definedName>
    <definedName name="RiskStatFunctionsUpdateFreq">1</definedName>
    <definedName name="RiskUpdateDisplay">TRUE</definedName>
    <definedName name="RiskUpdateStatFunctions">TRUE</definedName>
    <definedName name="RiskUseDifferentSeedForEachSim">FALSE</definedName>
    <definedName name="RiskUseFixedSeed">FALSE</definedName>
    <definedName name="RoofDesign">#REF!</definedName>
    <definedName name="RoofHeatLossAnnual">#REF!</definedName>
    <definedName name="s_curve">#REF!</definedName>
    <definedName name="s_curves">#REF!</definedName>
    <definedName name="selectrange">#REF!</definedName>
    <definedName name="ServicesPoA">#REF!</definedName>
    <definedName name="sheetList">OFFSET(#REF!,0,0,#REF!,1)</definedName>
    <definedName name="SolarGainsAnnual">#REF!</definedName>
    <definedName name="standardsList">#REF!</definedName>
    <definedName name="staterecord">#REF!</definedName>
    <definedName name="StudyPeriod">#REF!</definedName>
    <definedName name="Supply" localSheetId="2">'[1]Elemental Database'!#REF!,'[1]Elemental Database'!$A$84:$A$84</definedName>
    <definedName name="Supply">'[2]Elemental Database'!#REF!,'[2]Elemental Database'!$A$87:$A$87</definedName>
    <definedName name="Table_Det_Results">#REF!</definedName>
    <definedName name="Table_EndT_Results">#REF!</definedName>
    <definedName name="TBLosses">#REF!</definedName>
    <definedName name="TFA">#REF!</definedName>
    <definedName name="TotalHeatGainsAnnual">#REF!</definedName>
    <definedName name="TotalHeatLossAnnual">#REF!</definedName>
    <definedName name="TransmissionHeatLossAnnual">#REF!</definedName>
    <definedName name="UvalueFloorMean">#REF!</definedName>
    <definedName name="UvalueRoofMean">#REF!</definedName>
    <definedName name="UvalueWallAmbientMean">#REF!</definedName>
    <definedName name="UvalueWallBelowGroundMean">#REF!</definedName>
    <definedName name="VentHeatLossAnnual">#REF!</definedName>
    <definedName name="WallBelowGroundHeatLossAnnual">#REF!</definedName>
    <definedName name="WallHeatLossAnnual">#REF!</definedName>
    <definedName name="WallLosses">#REF!</definedName>
    <definedName name="WindowArea">#REF!</definedName>
    <definedName name="WindowHeatLossAnnual">#REF!</definedName>
    <definedName name="WindowOrientationNameColumn">#REF!</definedName>
    <definedName name="WindowsAreabyOrientationColumn">#REF!</definedName>
    <definedName name="WindowsOrientationNameRange">#REF!</definedName>
    <definedName name="WindowsOrientationRange">#REF!</definedName>
    <definedName name="WindowsOrientationsColumn">#REF!</definedName>
    <definedName name="WP_Anzahl">#REF!</definedName>
    <definedName name="WP_Warmwasser_Typ_Nachheizung">#REF!</definedName>
    <definedName name="WP_WP1_Nennleistung">#REF!</definedName>
    <definedName name="WP_WP2_Nennleistung">#REF!</definedName>
    <definedName name="WP_WP3_Nennleistung">#REF!</definedName>
    <definedName name="YesNo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F89" i="6" l="1"/>
  <c r="M86" i="6"/>
  <c r="J86" i="6"/>
  <c r="I86" i="6"/>
  <c r="M79" i="6"/>
  <c r="L79" i="6"/>
  <c r="L86" i="6" s="1"/>
  <c r="M71" i="6"/>
  <c r="F63" i="6"/>
  <c r="F75" i="6" s="1"/>
  <c r="M59" i="6"/>
  <c r="J59" i="6"/>
  <c r="J71" i="6" s="1"/>
  <c r="I59" i="6"/>
  <c r="I71" i="6" s="1"/>
  <c r="G58" i="6"/>
  <c r="I60" i="6" s="1"/>
  <c r="I72" i="6" s="1"/>
  <c r="F58" i="6"/>
  <c r="I51" i="6"/>
  <c r="L50" i="6"/>
  <c r="L59" i="6" s="1"/>
  <c r="L71" i="6" s="1"/>
  <c r="J50" i="6"/>
  <c r="J79" i="6" s="1"/>
  <c r="I50" i="6"/>
  <c r="I79" i="6" s="1"/>
  <c r="H50" i="6"/>
  <c r="R42" i="6"/>
  <c r="Q42" i="6"/>
  <c r="P42" i="6"/>
  <c r="O42" i="6"/>
  <c r="N42" i="6"/>
  <c r="M42" i="6"/>
  <c r="AL41" i="6"/>
  <c r="AI41" i="6"/>
  <c r="AH41" i="6"/>
  <c r="Y41" i="6"/>
  <c r="AF41" i="6" s="1"/>
  <c r="V41" i="6"/>
  <c r="AC41" i="6" s="1"/>
  <c r="T41" i="6"/>
  <c r="AG41" i="6" s="1"/>
  <c r="R41" i="6"/>
  <c r="Q41" i="6"/>
  <c r="X41" i="6" s="1"/>
  <c r="AE41" i="6" s="1"/>
  <c r="P41" i="6"/>
  <c r="W41" i="6" s="1"/>
  <c r="O41" i="6"/>
  <c r="N41" i="6"/>
  <c r="U41" i="6" s="1"/>
  <c r="AB41" i="6" s="1"/>
  <c r="M41" i="6"/>
  <c r="Y40" i="6"/>
  <c r="U40" i="6"/>
  <c r="T40" i="6"/>
  <c r="R40" i="6"/>
  <c r="Q40" i="6"/>
  <c r="P40" i="6"/>
  <c r="O40" i="6"/>
  <c r="N40" i="6"/>
  <c r="M40" i="6"/>
  <c r="AK39" i="6"/>
  <c r="AE39" i="6"/>
  <c r="AD39" i="6"/>
  <c r="AB39" i="6"/>
  <c r="AA39" i="6"/>
  <c r="X39" i="6"/>
  <c r="R39" i="6"/>
  <c r="Y39" i="6" s="1"/>
  <c r="Q39" i="6"/>
  <c r="P39" i="6"/>
  <c r="W39" i="6" s="1"/>
  <c r="O39" i="6"/>
  <c r="V39" i="6" s="1"/>
  <c r="N39" i="6"/>
  <c r="U39" i="6" s="1"/>
  <c r="AH39" i="6" s="1"/>
  <c r="M39" i="6"/>
  <c r="T39" i="6" s="1"/>
  <c r="AG39" i="6" s="1"/>
  <c r="AL38" i="6"/>
  <c r="AJ38" i="6"/>
  <c r="Y38" i="6"/>
  <c r="W38" i="6"/>
  <c r="AD38" i="6" s="1"/>
  <c r="V38" i="6"/>
  <c r="U38" i="6"/>
  <c r="AH38" i="6" s="1"/>
  <c r="R38" i="6"/>
  <c r="Q38" i="6"/>
  <c r="X38" i="6" s="1"/>
  <c r="P38" i="6"/>
  <c r="O38" i="6"/>
  <c r="N38" i="6"/>
  <c r="M38" i="6"/>
  <c r="T38" i="6" s="1"/>
  <c r="AF37" i="6"/>
  <c r="Y37" i="6"/>
  <c r="AL37" i="6" s="1"/>
  <c r="X37" i="6"/>
  <c r="W37" i="6"/>
  <c r="V37" i="6"/>
  <c r="U37" i="6"/>
  <c r="AB37" i="6" s="1"/>
  <c r="R37" i="6"/>
  <c r="Q37" i="6"/>
  <c r="P37" i="6"/>
  <c r="O37" i="6"/>
  <c r="N37" i="6"/>
  <c r="M37" i="6"/>
  <c r="T37" i="6" s="1"/>
  <c r="AA37" i="6" s="1"/>
  <c r="D37" i="6"/>
  <c r="C37" i="6"/>
  <c r="T36" i="6"/>
  <c r="R36" i="6"/>
  <c r="Y36" i="6" s="1"/>
  <c r="Q36" i="6"/>
  <c r="X36" i="6" s="1"/>
  <c r="P36" i="6"/>
  <c r="W36" i="6" s="1"/>
  <c r="O36" i="6"/>
  <c r="V36" i="6" s="1"/>
  <c r="N36" i="6"/>
  <c r="U36" i="6" s="1"/>
  <c r="M36" i="6"/>
  <c r="D36" i="6"/>
  <c r="R35" i="6"/>
  <c r="Q35" i="6"/>
  <c r="P35" i="6"/>
  <c r="O35" i="6"/>
  <c r="N35" i="6"/>
  <c r="M35" i="6"/>
  <c r="C35" i="6"/>
  <c r="R34" i="6"/>
  <c r="Q34" i="6"/>
  <c r="P34" i="6"/>
  <c r="O34" i="6"/>
  <c r="N34" i="6"/>
  <c r="M34" i="6"/>
  <c r="AI33" i="6"/>
  <c r="AC33" i="6"/>
  <c r="V33" i="6"/>
  <c r="T33" i="6"/>
  <c r="H33" i="6"/>
  <c r="F54" i="6" s="1"/>
  <c r="F82" i="6" s="1"/>
  <c r="F33" i="6"/>
  <c r="M33" i="6" s="1"/>
  <c r="Y27" i="6"/>
  <c r="X27" i="6"/>
  <c r="W27" i="6"/>
  <c r="V27" i="6"/>
  <c r="R27" i="6"/>
  <c r="Q27" i="6"/>
  <c r="P27" i="6"/>
  <c r="O27" i="6"/>
  <c r="N27" i="6"/>
  <c r="U27" i="6" s="1"/>
  <c r="AH27" i="6" s="1"/>
  <c r="M27" i="6"/>
  <c r="T27" i="6" s="1"/>
  <c r="B27" i="6"/>
  <c r="AI26" i="6"/>
  <c r="AF26" i="6"/>
  <c r="AA26" i="6"/>
  <c r="Y26" i="6"/>
  <c r="X26" i="6"/>
  <c r="AK26" i="6" s="1"/>
  <c r="V26" i="6"/>
  <c r="AC26" i="6" s="1"/>
  <c r="U26" i="6"/>
  <c r="T26" i="6"/>
  <c r="R26" i="6"/>
  <c r="Q26" i="6"/>
  <c r="P26" i="6"/>
  <c r="W26" i="6" s="1"/>
  <c r="O26" i="6"/>
  <c r="N26" i="6"/>
  <c r="M26" i="6"/>
  <c r="AH25" i="6"/>
  <c r="AG25" i="6"/>
  <c r="Y25" i="6"/>
  <c r="X25" i="6"/>
  <c r="W25" i="6"/>
  <c r="U25" i="6"/>
  <c r="T25" i="6"/>
  <c r="AA25" i="6" s="1"/>
  <c r="R25" i="6"/>
  <c r="Q25" i="6"/>
  <c r="P25" i="6"/>
  <c r="O25" i="6"/>
  <c r="V25" i="6" s="1"/>
  <c r="N25" i="6"/>
  <c r="M25" i="6"/>
  <c r="Y24" i="6"/>
  <c r="T24" i="6"/>
  <c r="AA24" i="6" s="1"/>
  <c r="R24" i="6"/>
  <c r="Q24" i="6"/>
  <c r="X24" i="6" s="1"/>
  <c r="P24" i="6"/>
  <c r="W24" i="6" s="1"/>
  <c r="O24" i="6"/>
  <c r="V24" i="6" s="1"/>
  <c r="N24" i="6"/>
  <c r="U24" i="6" s="1"/>
  <c r="M24" i="6"/>
  <c r="AD23" i="6"/>
  <c r="AA23" i="6"/>
  <c r="Y23" i="6"/>
  <c r="X23" i="6"/>
  <c r="V23" i="6"/>
  <c r="R23" i="6"/>
  <c r="Q23" i="6"/>
  <c r="P23" i="6"/>
  <c r="W23" i="6" s="1"/>
  <c r="AJ23" i="6" s="1"/>
  <c r="O23" i="6"/>
  <c r="N23" i="6"/>
  <c r="U23" i="6" s="1"/>
  <c r="AH23" i="6" s="1"/>
  <c r="M23" i="6"/>
  <c r="T23" i="6" s="1"/>
  <c r="AL22" i="6"/>
  <c r="X22" i="6"/>
  <c r="W22" i="6"/>
  <c r="R22" i="6"/>
  <c r="Y22" i="6" s="1"/>
  <c r="Q22" i="6"/>
  <c r="P22" i="6"/>
  <c r="O22" i="6"/>
  <c r="V22" i="6" s="1"/>
  <c r="N22" i="6"/>
  <c r="U22" i="6" s="1"/>
  <c r="M22" i="6"/>
  <c r="T22" i="6" s="1"/>
  <c r="AL21" i="6"/>
  <c r="AK21" i="6"/>
  <c r="AJ21" i="6"/>
  <c r="AI21" i="6"/>
  <c r="AH21" i="6"/>
  <c r="AG21" i="6"/>
  <c r="AF21" i="6"/>
  <c r="AE21" i="6"/>
  <c r="AD21" i="6"/>
  <c r="AC21" i="6"/>
  <c r="AB21" i="6"/>
  <c r="AA21" i="6"/>
  <c r="R21" i="6"/>
  <c r="Q21" i="6"/>
  <c r="P21" i="6"/>
  <c r="O21" i="6"/>
  <c r="N21" i="6"/>
  <c r="M21" i="6"/>
  <c r="AA20" i="6"/>
  <c r="Y20" i="6"/>
  <c r="X20" i="6"/>
  <c r="W20" i="6"/>
  <c r="R20" i="6"/>
  <c r="Q20" i="6"/>
  <c r="P20" i="6"/>
  <c r="O20" i="6"/>
  <c r="V20" i="6" s="1"/>
  <c r="N20" i="6"/>
  <c r="U20" i="6" s="1"/>
  <c r="M20" i="6"/>
  <c r="T20" i="6" s="1"/>
  <c r="C20" i="6"/>
  <c r="AL19" i="6"/>
  <c r="AI19" i="6"/>
  <c r="W19" i="6"/>
  <c r="V19" i="6"/>
  <c r="T19" i="6"/>
  <c r="R19" i="6"/>
  <c r="Y19" i="6" s="1"/>
  <c r="AF19" i="6" s="1"/>
  <c r="Q19" i="6"/>
  <c r="X19" i="6" s="1"/>
  <c r="P19" i="6"/>
  <c r="O19" i="6"/>
  <c r="N19" i="6"/>
  <c r="M19" i="6"/>
  <c r="D19" i="6"/>
  <c r="D35" i="6" s="1"/>
  <c r="C19" i="6"/>
  <c r="U19" i="6" s="1"/>
  <c r="R18" i="6"/>
  <c r="Q18" i="6"/>
  <c r="P18" i="6"/>
  <c r="O18" i="6"/>
  <c r="N18" i="6"/>
  <c r="M18" i="6"/>
  <c r="R17" i="6"/>
  <c r="Q17" i="6"/>
  <c r="P17" i="6"/>
  <c r="O17" i="6"/>
  <c r="N17" i="6"/>
  <c r="M17" i="6"/>
  <c r="AD16" i="6"/>
  <c r="AA16" i="6"/>
  <c r="Y16" i="6"/>
  <c r="AF16" i="6" s="1"/>
  <c r="V16" i="6"/>
  <c r="R16" i="6"/>
  <c r="Q16" i="6"/>
  <c r="X16" i="6" s="1"/>
  <c r="P16" i="6"/>
  <c r="W16" i="6" s="1"/>
  <c r="O16" i="6"/>
  <c r="N16" i="6"/>
  <c r="U16" i="6" s="1"/>
  <c r="M16" i="6"/>
  <c r="T16" i="6" s="1"/>
  <c r="C16" i="6"/>
  <c r="R15" i="6"/>
  <c r="Q15" i="6"/>
  <c r="P15" i="6"/>
  <c r="O15" i="6"/>
  <c r="N15" i="6"/>
  <c r="M15" i="6"/>
  <c r="C15" i="6"/>
  <c r="R14" i="6"/>
  <c r="Q14" i="6"/>
  <c r="P14" i="6"/>
  <c r="O14" i="6"/>
  <c r="N14" i="6"/>
  <c r="M14" i="6"/>
  <c r="C14" i="6"/>
  <c r="AL13" i="6"/>
  <c r="AK13" i="6"/>
  <c r="AH13" i="6"/>
  <c r="AB13" i="6"/>
  <c r="W13" i="6"/>
  <c r="V13" i="6"/>
  <c r="U13" i="6"/>
  <c r="T13" i="6"/>
  <c r="R13" i="6"/>
  <c r="Y13" i="6" s="1"/>
  <c r="AF13" i="6" s="1"/>
  <c r="Q13" i="6"/>
  <c r="X13" i="6" s="1"/>
  <c r="AE13" i="6" s="1"/>
  <c r="P13" i="6"/>
  <c r="O13" i="6"/>
  <c r="N13" i="6"/>
  <c r="M13" i="6"/>
  <c r="AG12" i="6"/>
  <c r="AF12" i="6"/>
  <c r="AE12" i="6"/>
  <c r="AD12" i="6"/>
  <c r="W12" i="6"/>
  <c r="R12" i="6"/>
  <c r="Y12" i="6" s="1"/>
  <c r="Q12" i="6"/>
  <c r="X12" i="6" s="1"/>
  <c r="P12" i="6"/>
  <c r="O12" i="6"/>
  <c r="V12" i="6" s="1"/>
  <c r="N12" i="6"/>
  <c r="U12" i="6" s="1"/>
  <c r="AK12" i="6" s="1"/>
  <c r="M12" i="6"/>
  <c r="T12" i="6" s="1"/>
  <c r="AA12" i="6" s="1"/>
  <c r="AL11" i="6"/>
  <c r="AH11" i="6"/>
  <c r="X11" i="6"/>
  <c r="W11" i="6"/>
  <c r="V11" i="6"/>
  <c r="U11" i="6"/>
  <c r="R11" i="6"/>
  <c r="Y11" i="6" s="1"/>
  <c r="Q11" i="6"/>
  <c r="P11" i="6"/>
  <c r="O11" i="6"/>
  <c r="N11" i="6"/>
  <c r="M11" i="6"/>
  <c r="C11" i="6"/>
  <c r="B11" i="6"/>
  <c r="AJ10" i="6"/>
  <c r="AI10" i="6"/>
  <c r="AH10" i="6"/>
  <c r="AF10" i="6"/>
  <c r="AB10" i="6"/>
  <c r="X10" i="6"/>
  <c r="AK10" i="6" s="1"/>
  <c r="U10" i="6"/>
  <c r="R10" i="6"/>
  <c r="Y10" i="6" s="1"/>
  <c r="AL10" i="6" s="1"/>
  <c r="Q10" i="6"/>
  <c r="P10" i="6"/>
  <c r="W10" i="6" s="1"/>
  <c r="O10" i="6"/>
  <c r="V10" i="6" s="1"/>
  <c r="N10" i="6"/>
  <c r="M10" i="6"/>
  <c r="T10" i="6" s="1"/>
  <c r="AL9" i="6"/>
  <c r="AG9" i="6"/>
  <c r="AD9" i="6"/>
  <c r="AB9" i="6"/>
  <c r="AA9" i="6"/>
  <c r="X9" i="6"/>
  <c r="V9" i="6"/>
  <c r="T9" i="6"/>
  <c r="AF9" i="6" s="1"/>
  <c r="R9" i="6"/>
  <c r="Y9" i="6" s="1"/>
  <c r="Q9" i="6"/>
  <c r="P9" i="6"/>
  <c r="O9" i="6"/>
  <c r="N9" i="6"/>
  <c r="U9" i="6" s="1"/>
  <c r="M9" i="6"/>
  <c r="AJ8" i="6"/>
  <c r="AH8" i="6"/>
  <c r="AG8" i="6"/>
  <c r="AF8" i="6"/>
  <c r="AC8" i="6"/>
  <c r="Y8" i="6"/>
  <c r="R8" i="6"/>
  <c r="Q8" i="6"/>
  <c r="X8" i="6" s="1"/>
  <c r="P8" i="6"/>
  <c r="W8" i="6" s="1"/>
  <c r="AD8" i="6" s="1"/>
  <c r="O8" i="6"/>
  <c r="V8" i="6" s="1"/>
  <c r="N8" i="6"/>
  <c r="U8" i="6" s="1"/>
  <c r="AB8" i="6" s="1"/>
  <c r="M8" i="6"/>
  <c r="T8" i="6" s="1"/>
  <c r="AA8" i="6" s="1"/>
  <c r="AK7" i="6"/>
  <c r="AA7" i="6"/>
  <c r="Y7" i="6"/>
  <c r="X7" i="6"/>
  <c r="AE7" i="6" s="1"/>
  <c r="W7" i="6"/>
  <c r="AJ7" i="6" s="1"/>
  <c r="V7" i="6"/>
  <c r="T7" i="6"/>
  <c r="R7" i="6"/>
  <c r="Q7" i="6"/>
  <c r="P7" i="6"/>
  <c r="O7" i="6"/>
  <c r="N7" i="6"/>
  <c r="U7" i="6" s="1"/>
  <c r="M7" i="6"/>
  <c r="C7" i="6"/>
  <c r="AJ6" i="6"/>
  <c r="AI6" i="6"/>
  <c r="V6" i="6"/>
  <c r="T6" i="6"/>
  <c r="R6" i="6"/>
  <c r="Y6" i="6" s="1"/>
  <c r="Q6" i="6"/>
  <c r="X6" i="6" s="1"/>
  <c r="P6" i="6"/>
  <c r="W6" i="6" s="1"/>
  <c r="O6" i="6"/>
  <c r="N6" i="6"/>
  <c r="U6" i="6" s="1"/>
  <c r="M6" i="6"/>
  <c r="C6" i="6"/>
  <c r="O5" i="6"/>
  <c r="N5" i="6"/>
  <c r="M5" i="6"/>
  <c r="K5" i="6"/>
  <c r="J5" i="6"/>
  <c r="J33" i="6" s="1"/>
  <c r="I5" i="6"/>
  <c r="I33" i="6" s="1"/>
  <c r="H5" i="6"/>
  <c r="G5" i="6"/>
  <c r="G33" i="6" s="1"/>
  <c r="C2" i="6"/>
  <c r="C40" i="6" s="1"/>
  <c r="V40" i="6" s="1"/>
  <c r="B1" i="6"/>
  <c r="F73" i="5"/>
  <c r="F78" i="5" s="1"/>
  <c r="N72" i="5"/>
  <c r="N77" i="5" s="1"/>
  <c r="L72" i="5"/>
  <c r="L77" i="5" s="1"/>
  <c r="N66" i="5"/>
  <c r="L66" i="5"/>
  <c r="F61" i="5"/>
  <c r="F70" i="5" s="1"/>
  <c r="N57" i="5"/>
  <c r="L57" i="5"/>
  <c r="G56" i="5"/>
  <c r="F56" i="5"/>
  <c r="F54" i="5"/>
  <c r="F75" i="5" s="1"/>
  <c r="F80" i="5" s="1"/>
  <c r="L50" i="5"/>
  <c r="R42" i="5"/>
  <c r="Q42" i="5"/>
  <c r="P42" i="5"/>
  <c r="O42" i="5"/>
  <c r="N42" i="5"/>
  <c r="M42" i="5"/>
  <c r="AF41" i="5"/>
  <c r="AB41" i="5"/>
  <c r="Y41" i="5"/>
  <c r="U41" i="5"/>
  <c r="AH41" i="5" s="1"/>
  <c r="R41" i="5"/>
  <c r="Q41" i="5"/>
  <c r="X41" i="5" s="1"/>
  <c r="P41" i="5"/>
  <c r="W41" i="5" s="1"/>
  <c r="O41" i="5"/>
  <c r="V41" i="5" s="1"/>
  <c r="N41" i="5"/>
  <c r="M41" i="5"/>
  <c r="T41" i="5" s="1"/>
  <c r="AA41" i="5" s="1"/>
  <c r="AA40" i="5"/>
  <c r="Y40" i="5"/>
  <c r="X40" i="5"/>
  <c r="W40" i="5"/>
  <c r="U40" i="5"/>
  <c r="T40" i="5"/>
  <c r="R40" i="5"/>
  <c r="Q40" i="5"/>
  <c r="P40" i="5"/>
  <c r="O40" i="5"/>
  <c r="V40" i="5" s="1"/>
  <c r="N40" i="5"/>
  <c r="M40" i="5"/>
  <c r="V39" i="5"/>
  <c r="U39" i="5"/>
  <c r="T39" i="5"/>
  <c r="R39" i="5"/>
  <c r="Y39" i="5" s="1"/>
  <c r="Q39" i="5"/>
  <c r="X39" i="5" s="1"/>
  <c r="P39" i="5"/>
  <c r="W39" i="5" s="1"/>
  <c r="O39" i="5"/>
  <c r="N39" i="5"/>
  <c r="M39" i="5"/>
  <c r="AD38" i="5"/>
  <c r="AA38" i="5"/>
  <c r="X38" i="5"/>
  <c r="T38" i="5"/>
  <c r="R38" i="5"/>
  <c r="Y38" i="5" s="1"/>
  <c r="Q38" i="5"/>
  <c r="P38" i="5"/>
  <c r="W38" i="5" s="1"/>
  <c r="O38" i="5"/>
  <c r="V38" i="5" s="1"/>
  <c r="N38" i="5"/>
  <c r="U38" i="5" s="1"/>
  <c r="M38" i="5"/>
  <c r="AA37" i="5"/>
  <c r="Y37" i="5"/>
  <c r="X37" i="5"/>
  <c r="W37" i="5"/>
  <c r="V37" i="5"/>
  <c r="AC37" i="5" s="1"/>
  <c r="R37" i="5"/>
  <c r="Q37" i="5"/>
  <c r="P37" i="5"/>
  <c r="O37" i="5"/>
  <c r="N37" i="5"/>
  <c r="M37" i="5"/>
  <c r="T37" i="5" s="1"/>
  <c r="C37" i="5"/>
  <c r="R36" i="5"/>
  <c r="Q36" i="5"/>
  <c r="P36" i="5"/>
  <c r="O36" i="5"/>
  <c r="N36" i="5"/>
  <c r="M36" i="5"/>
  <c r="AG35" i="5"/>
  <c r="AA35" i="5"/>
  <c r="T35" i="5"/>
  <c r="Q35" i="5"/>
  <c r="M35" i="5"/>
  <c r="K35" i="5"/>
  <c r="I35" i="5"/>
  <c r="F35" i="5"/>
  <c r="F52" i="5" s="1"/>
  <c r="F59" i="5" s="1"/>
  <c r="F68" i="5" s="1"/>
  <c r="AK29" i="5"/>
  <c r="AF29" i="5"/>
  <c r="AB29" i="5"/>
  <c r="AA29" i="5"/>
  <c r="Y29" i="5"/>
  <c r="X29" i="5"/>
  <c r="AE29" i="5" s="1"/>
  <c r="W29" i="5"/>
  <c r="U29" i="5"/>
  <c r="AH29" i="5" s="1"/>
  <c r="T29" i="5"/>
  <c r="AG29" i="5" s="1"/>
  <c r="R29" i="5"/>
  <c r="Q29" i="5"/>
  <c r="P29" i="5"/>
  <c r="O29" i="5"/>
  <c r="V29" i="5" s="1"/>
  <c r="N29" i="5"/>
  <c r="M29" i="5"/>
  <c r="AL28" i="5"/>
  <c r="AK28" i="5"/>
  <c r="AA28" i="5"/>
  <c r="U28" i="5"/>
  <c r="T28" i="5"/>
  <c r="AG28" i="5" s="1"/>
  <c r="R28" i="5"/>
  <c r="Y28" i="5" s="1"/>
  <c r="AF28" i="5" s="1"/>
  <c r="Q28" i="5"/>
  <c r="X28" i="5" s="1"/>
  <c r="AE28" i="5" s="1"/>
  <c r="P28" i="5"/>
  <c r="W28" i="5" s="1"/>
  <c r="AD28" i="5" s="1"/>
  <c r="O28" i="5"/>
  <c r="V28" i="5" s="1"/>
  <c r="N28" i="5"/>
  <c r="M28" i="5"/>
  <c r="X27" i="5"/>
  <c r="R27" i="5"/>
  <c r="Y27" i="5" s="1"/>
  <c r="Q27" i="5"/>
  <c r="P27" i="5"/>
  <c r="W27" i="5" s="1"/>
  <c r="O27" i="5"/>
  <c r="V27" i="5" s="1"/>
  <c r="N27" i="5"/>
  <c r="U27" i="5" s="1"/>
  <c r="M27" i="5"/>
  <c r="T27" i="5" s="1"/>
  <c r="AA26" i="5"/>
  <c r="Y26" i="5"/>
  <c r="X26" i="5"/>
  <c r="W26" i="5"/>
  <c r="U26" i="5"/>
  <c r="R26" i="5"/>
  <c r="Q26" i="5"/>
  <c r="P26" i="5"/>
  <c r="O26" i="5"/>
  <c r="V26" i="5" s="1"/>
  <c r="N26" i="5"/>
  <c r="M26" i="5"/>
  <c r="T26" i="5" s="1"/>
  <c r="AK25" i="5"/>
  <c r="AJ25" i="5"/>
  <c r="AA25" i="5"/>
  <c r="X25" i="5"/>
  <c r="W25" i="5"/>
  <c r="AD25" i="5" s="1"/>
  <c r="V25" i="5"/>
  <c r="U25" i="5"/>
  <c r="T25" i="5"/>
  <c r="R25" i="5"/>
  <c r="Y25" i="5" s="1"/>
  <c r="Q25" i="5"/>
  <c r="P25" i="5"/>
  <c r="O25" i="5"/>
  <c r="N25" i="5"/>
  <c r="M25" i="5"/>
  <c r="AH24" i="5"/>
  <c r="AG24" i="5"/>
  <c r="AF24" i="5"/>
  <c r="AE24" i="5"/>
  <c r="AC24" i="5"/>
  <c r="V24" i="5"/>
  <c r="R24" i="5"/>
  <c r="Y24" i="5" s="1"/>
  <c r="Q24" i="5"/>
  <c r="X24" i="5" s="1"/>
  <c r="P24" i="5"/>
  <c r="W24" i="5" s="1"/>
  <c r="O24" i="5"/>
  <c r="N24" i="5"/>
  <c r="U24" i="5" s="1"/>
  <c r="M24" i="5"/>
  <c r="T24" i="5" s="1"/>
  <c r="AA24" i="5" s="1"/>
  <c r="AD23" i="5"/>
  <c r="AC23" i="5"/>
  <c r="AB23" i="5"/>
  <c r="AA23" i="5"/>
  <c r="Y23" i="5"/>
  <c r="V23" i="5"/>
  <c r="R23" i="5"/>
  <c r="Q23" i="5"/>
  <c r="X23" i="5" s="1"/>
  <c r="P23" i="5"/>
  <c r="W23" i="5" s="1"/>
  <c r="O23" i="5"/>
  <c r="N23" i="5"/>
  <c r="U23" i="5" s="1"/>
  <c r="AH23" i="5" s="1"/>
  <c r="M23" i="5"/>
  <c r="T23" i="5" s="1"/>
  <c r="AK22" i="5"/>
  <c r="AJ22" i="5"/>
  <c r="AH22" i="5"/>
  <c r="Y22" i="5"/>
  <c r="X22" i="5"/>
  <c r="W22" i="5"/>
  <c r="V22" i="5"/>
  <c r="U22" i="5"/>
  <c r="R22" i="5"/>
  <c r="Q22" i="5"/>
  <c r="P22" i="5"/>
  <c r="O22" i="5"/>
  <c r="N22" i="5"/>
  <c r="M22" i="5"/>
  <c r="T22" i="5" s="1"/>
  <c r="AC22" i="5" s="1"/>
  <c r="AL21" i="5"/>
  <c r="AK21" i="5"/>
  <c r="AJ21" i="5"/>
  <c r="AI21" i="5"/>
  <c r="AH21" i="5"/>
  <c r="AG21" i="5"/>
  <c r="AF21" i="5"/>
  <c r="AE21" i="5"/>
  <c r="AD21" i="5"/>
  <c r="AC21" i="5"/>
  <c r="AB21" i="5"/>
  <c r="AA21" i="5"/>
  <c r="R21" i="5"/>
  <c r="Q21" i="5"/>
  <c r="P21" i="5"/>
  <c r="O21" i="5"/>
  <c r="N21" i="5"/>
  <c r="M21" i="5"/>
  <c r="X20" i="5"/>
  <c r="W20" i="5"/>
  <c r="V20" i="5"/>
  <c r="U20" i="5"/>
  <c r="R20" i="5"/>
  <c r="Y20" i="5" s="1"/>
  <c r="Q20" i="5"/>
  <c r="P20" i="5"/>
  <c r="O20" i="5"/>
  <c r="N20" i="5"/>
  <c r="M20" i="5"/>
  <c r="T20" i="5" s="1"/>
  <c r="C20" i="5"/>
  <c r="W19" i="5"/>
  <c r="AD19" i="5" s="1"/>
  <c r="V19" i="5"/>
  <c r="AI19" i="5" s="1"/>
  <c r="U19" i="5"/>
  <c r="T19" i="5"/>
  <c r="R19" i="5"/>
  <c r="Y19" i="5" s="1"/>
  <c r="Q19" i="5"/>
  <c r="X19" i="5" s="1"/>
  <c r="P19" i="5"/>
  <c r="O19" i="5"/>
  <c r="N19" i="5"/>
  <c r="M19" i="5"/>
  <c r="D19" i="5"/>
  <c r="D37" i="5" s="1"/>
  <c r="C19" i="5"/>
  <c r="R18" i="5"/>
  <c r="Q18" i="5"/>
  <c r="P18" i="5"/>
  <c r="O18" i="5"/>
  <c r="N18" i="5"/>
  <c r="M18" i="5"/>
  <c r="AL17" i="5"/>
  <c r="T17" i="5"/>
  <c r="R17" i="5"/>
  <c r="Q17" i="5"/>
  <c r="X17" i="5" s="1"/>
  <c r="P17" i="5"/>
  <c r="W17" i="5" s="1"/>
  <c r="O17" i="5"/>
  <c r="V17" i="5" s="1"/>
  <c r="N17" i="5"/>
  <c r="U17" i="5" s="1"/>
  <c r="M17" i="5"/>
  <c r="C17" i="5"/>
  <c r="Y17" i="5" s="1"/>
  <c r="AI16" i="5"/>
  <c r="Y16" i="5"/>
  <c r="X16" i="5"/>
  <c r="V16" i="5"/>
  <c r="T16" i="5"/>
  <c r="AG16" i="5" s="1"/>
  <c r="R16" i="5"/>
  <c r="Q16" i="5"/>
  <c r="P16" i="5"/>
  <c r="W16" i="5" s="1"/>
  <c r="O16" i="5"/>
  <c r="N16" i="5"/>
  <c r="U16" i="5" s="1"/>
  <c r="M16" i="5"/>
  <c r="R15" i="5"/>
  <c r="Q15" i="5"/>
  <c r="P15" i="5"/>
  <c r="O15" i="5"/>
  <c r="N15" i="5"/>
  <c r="M15" i="5"/>
  <c r="C15" i="5"/>
  <c r="AL14" i="5"/>
  <c r="AI14" i="5"/>
  <c r="X14" i="5"/>
  <c r="V14" i="5"/>
  <c r="R14" i="5"/>
  <c r="Y14" i="5" s="1"/>
  <c r="Q14" i="5"/>
  <c r="P14" i="5"/>
  <c r="W14" i="5" s="1"/>
  <c r="O14" i="5"/>
  <c r="N14" i="5"/>
  <c r="U14" i="5" s="1"/>
  <c r="AB14" i="5" s="1"/>
  <c r="M14" i="5"/>
  <c r="T14" i="5" s="1"/>
  <c r="C14" i="5"/>
  <c r="AI13" i="5"/>
  <c r="AH13" i="5"/>
  <c r="AG13" i="5"/>
  <c r="AA13" i="5"/>
  <c r="Y13" i="5"/>
  <c r="R13" i="5"/>
  <c r="Q13" i="5"/>
  <c r="X13" i="5" s="1"/>
  <c r="P13" i="5"/>
  <c r="W13" i="5" s="1"/>
  <c r="O13" i="5"/>
  <c r="V13" i="5" s="1"/>
  <c r="AC13" i="5" s="1"/>
  <c r="N13" i="5"/>
  <c r="U13" i="5" s="1"/>
  <c r="AB13" i="5" s="1"/>
  <c r="M13" i="5"/>
  <c r="T13" i="5" s="1"/>
  <c r="Y12" i="5"/>
  <c r="X12" i="5"/>
  <c r="W12" i="5"/>
  <c r="AJ12" i="5" s="1"/>
  <c r="V12" i="5"/>
  <c r="R12" i="5"/>
  <c r="Q12" i="5"/>
  <c r="P12" i="5"/>
  <c r="O12" i="5"/>
  <c r="N12" i="5"/>
  <c r="U12" i="5" s="1"/>
  <c r="M12" i="5"/>
  <c r="T12" i="5" s="1"/>
  <c r="AG11" i="5"/>
  <c r="AF11" i="5"/>
  <c r="V11" i="5"/>
  <c r="AC11" i="5" s="1"/>
  <c r="U11" i="5"/>
  <c r="AB11" i="5" s="1"/>
  <c r="T11" i="5"/>
  <c r="AA11" i="5" s="1"/>
  <c r="R11" i="5"/>
  <c r="Y11" i="5" s="1"/>
  <c r="Q11" i="5"/>
  <c r="X11" i="5" s="1"/>
  <c r="P11" i="5"/>
  <c r="W11" i="5" s="1"/>
  <c r="AD11" i="5" s="1"/>
  <c r="O11" i="5"/>
  <c r="N11" i="5"/>
  <c r="M11" i="5"/>
  <c r="C11" i="5"/>
  <c r="B11" i="5"/>
  <c r="R10" i="5"/>
  <c r="Q10" i="5"/>
  <c r="P10" i="5"/>
  <c r="W10" i="5" s="1"/>
  <c r="O10" i="5"/>
  <c r="N10" i="5"/>
  <c r="U10" i="5" s="1"/>
  <c r="M10" i="5"/>
  <c r="C10" i="5"/>
  <c r="Y9" i="5"/>
  <c r="X9" i="5"/>
  <c r="R9" i="5"/>
  <c r="Q9" i="5"/>
  <c r="P9" i="5"/>
  <c r="O9" i="5"/>
  <c r="V9" i="5" s="1"/>
  <c r="N9" i="5"/>
  <c r="U9" i="5" s="1"/>
  <c r="M9" i="5"/>
  <c r="T9" i="5" s="1"/>
  <c r="C9" i="5"/>
  <c r="AD8" i="5"/>
  <c r="Y8" i="5"/>
  <c r="X8" i="5"/>
  <c r="W8" i="5"/>
  <c r="V8" i="5"/>
  <c r="R8" i="5"/>
  <c r="Q8" i="5"/>
  <c r="P8" i="5"/>
  <c r="O8" i="5"/>
  <c r="N8" i="5"/>
  <c r="U8" i="5" s="1"/>
  <c r="M8" i="5"/>
  <c r="T8" i="5" s="1"/>
  <c r="AH7" i="5"/>
  <c r="AG7" i="5"/>
  <c r="AF7" i="5"/>
  <c r="U7" i="5"/>
  <c r="AB7" i="5" s="1"/>
  <c r="T7" i="5"/>
  <c r="AA7" i="5" s="1"/>
  <c r="R7" i="5"/>
  <c r="Y7" i="5" s="1"/>
  <c r="Q7" i="5"/>
  <c r="X7" i="5" s="1"/>
  <c r="P7" i="5"/>
  <c r="W7" i="5" s="1"/>
  <c r="AD7" i="5" s="1"/>
  <c r="O7" i="5"/>
  <c r="V7" i="5" s="1"/>
  <c r="AC7" i="5" s="1"/>
  <c r="N7" i="5"/>
  <c r="M7" i="5"/>
  <c r="C7" i="5"/>
  <c r="B7" i="5"/>
  <c r="AI6" i="5"/>
  <c r="AE6" i="5"/>
  <c r="X6" i="5"/>
  <c r="R6" i="5"/>
  <c r="Y6" i="5" s="1"/>
  <c r="Q6" i="5"/>
  <c r="P6" i="5"/>
  <c r="W6" i="5" s="1"/>
  <c r="O6" i="5"/>
  <c r="V6" i="5" s="1"/>
  <c r="N6" i="5"/>
  <c r="U6" i="5" s="1"/>
  <c r="M6" i="5"/>
  <c r="T6" i="5" s="1"/>
  <c r="C6" i="5"/>
  <c r="AA5" i="5"/>
  <c r="AG5" i="5" s="1"/>
  <c r="T5" i="5"/>
  <c r="R5" i="5"/>
  <c r="AF5" i="5" s="1"/>
  <c r="AL5" i="5" s="1"/>
  <c r="Q5" i="5"/>
  <c r="P5" i="5"/>
  <c r="O5" i="5"/>
  <c r="N5" i="5"/>
  <c r="M5" i="5"/>
  <c r="K5" i="5"/>
  <c r="J5" i="5"/>
  <c r="J35" i="5" s="1"/>
  <c r="I5" i="5"/>
  <c r="H5" i="5"/>
  <c r="H35" i="5" s="1"/>
  <c r="G5" i="5"/>
  <c r="C2" i="5"/>
  <c r="B1" i="5"/>
  <c r="C180" i="4"/>
  <c r="D180" i="4" s="1"/>
  <c r="N92" i="4"/>
  <c r="M92" i="4"/>
  <c r="L92" i="4"/>
  <c r="M86" i="4"/>
  <c r="F81" i="4"/>
  <c r="F88" i="4" s="1"/>
  <c r="F94" i="4" s="1"/>
  <c r="N79" i="4"/>
  <c r="N86" i="4" s="1"/>
  <c r="M79" i="4"/>
  <c r="L79" i="4"/>
  <c r="L86" i="4" s="1"/>
  <c r="F74" i="4"/>
  <c r="N71" i="4"/>
  <c r="F63" i="4"/>
  <c r="F75" i="4" s="1"/>
  <c r="N59" i="4"/>
  <c r="M59" i="4"/>
  <c r="M71" i="4" s="1"/>
  <c r="L59" i="4"/>
  <c r="L71" i="4" s="1"/>
  <c r="G58" i="4"/>
  <c r="F53" i="4"/>
  <c r="F62" i="4" s="1"/>
  <c r="F52" i="4"/>
  <c r="F80" i="4" s="1"/>
  <c r="F87" i="4" s="1"/>
  <c r="F93" i="4" s="1"/>
  <c r="M50" i="4"/>
  <c r="L50" i="4"/>
  <c r="R42" i="4"/>
  <c r="Q42" i="4"/>
  <c r="P42" i="4"/>
  <c r="O42" i="4"/>
  <c r="N42" i="4"/>
  <c r="M42" i="4"/>
  <c r="AI41" i="4"/>
  <c r="AH41" i="4"/>
  <c r="AG41" i="4"/>
  <c r="AA41" i="4"/>
  <c r="X41" i="4"/>
  <c r="V41" i="4"/>
  <c r="U41" i="4"/>
  <c r="T41" i="4"/>
  <c r="AC41" i="4" s="1"/>
  <c r="R41" i="4"/>
  <c r="Y41" i="4" s="1"/>
  <c r="Q41" i="4"/>
  <c r="P41" i="4"/>
  <c r="W41" i="4" s="1"/>
  <c r="O41" i="4"/>
  <c r="N41" i="4"/>
  <c r="M41" i="4"/>
  <c r="AI40" i="4"/>
  <c r="AH40" i="4"/>
  <c r="AE40" i="4"/>
  <c r="AD40" i="4"/>
  <c r="AC40" i="4"/>
  <c r="AA40" i="4"/>
  <c r="V40" i="4"/>
  <c r="R40" i="4"/>
  <c r="Y40" i="4" s="1"/>
  <c r="Q40" i="4"/>
  <c r="X40" i="4" s="1"/>
  <c r="AK40" i="4" s="1"/>
  <c r="P40" i="4"/>
  <c r="W40" i="4" s="1"/>
  <c r="AJ40" i="4" s="1"/>
  <c r="O40" i="4"/>
  <c r="N40" i="4"/>
  <c r="U40" i="4" s="1"/>
  <c r="AB40" i="4" s="1"/>
  <c r="M40" i="4"/>
  <c r="T40" i="4" s="1"/>
  <c r="AL39" i="4"/>
  <c r="AK39" i="4"/>
  <c r="AJ39" i="4"/>
  <c r="Y39" i="4"/>
  <c r="X39" i="4"/>
  <c r="W39" i="4"/>
  <c r="V39" i="4"/>
  <c r="AI39" i="4" s="1"/>
  <c r="U39" i="4"/>
  <c r="AH39" i="4" s="1"/>
  <c r="R39" i="4"/>
  <c r="Q39" i="4"/>
  <c r="P39" i="4"/>
  <c r="O39" i="4"/>
  <c r="N39" i="4"/>
  <c r="M39" i="4"/>
  <c r="T39" i="4" s="1"/>
  <c r="AB39" i="4" s="1"/>
  <c r="AI38" i="4"/>
  <c r="AF38" i="4"/>
  <c r="AE38" i="4"/>
  <c r="T38" i="4"/>
  <c r="AA38" i="4" s="1"/>
  <c r="R38" i="4"/>
  <c r="Y38" i="4" s="1"/>
  <c r="Q38" i="4"/>
  <c r="X38" i="4" s="1"/>
  <c r="P38" i="4"/>
  <c r="W38" i="4" s="1"/>
  <c r="O38" i="4"/>
  <c r="V38" i="4" s="1"/>
  <c r="AC38" i="4" s="1"/>
  <c r="N38" i="4"/>
  <c r="U38" i="4" s="1"/>
  <c r="AG38" i="4" s="1"/>
  <c r="M38" i="4"/>
  <c r="R37" i="4"/>
  <c r="Q37" i="4"/>
  <c r="P37" i="4"/>
  <c r="O37" i="4"/>
  <c r="N37" i="4"/>
  <c r="M37" i="4"/>
  <c r="C37" i="4"/>
  <c r="R36" i="4"/>
  <c r="Q36" i="4"/>
  <c r="P36" i="4"/>
  <c r="O36" i="4"/>
  <c r="N36" i="4"/>
  <c r="M36" i="4"/>
  <c r="C36" i="4"/>
  <c r="AL35" i="4"/>
  <c r="AH35" i="4"/>
  <c r="AF35" i="4"/>
  <c r="AE35" i="4"/>
  <c r="AK35" i="4" s="1"/>
  <c r="X35" i="4"/>
  <c r="R35" i="4"/>
  <c r="Y35" i="4" s="1"/>
  <c r="P35" i="4"/>
  <c r="W35" i="4" s="1"/>
  <c r="AD35" i="4" s="1"/>
  <c r="AJ35" i="4" s="1"/>
  <c r="O35" i="4"/>
  <c r="V35" i="4" s="1"/>
  <c r="AC35" i="4" s="1"/>
  <c r="AI35" i="4" s="1"/>
  <c r="N35" i="4"/>
  <c r="U35" i="4" s="1"/>
  <c r="AB35" i="4" s="1"/>
  <c r="M35" i="4"/>
  <c r="T35" i="4" s="1"/>
  <c r="AA35" i="4" s="1"/>
  <c r="AG35" i="4" s="1"/>
  <c r="K35" i="4"/>
  <c r="J35" i="4"/>
  <c r="Q35" i="4" s="1"/>
  <c r="I35" i="4"/>
  <c r="H35" i="4"/>
  <c r="F54" i="4" s="1"/>
  <c r="F82" i="4" s="1"/>
  <c r="F89" i="4" s="1"/>
  <c r="F95" i="4" s="1"/>
  <c r="G35" i="4"/>
  <c r="AL29" i="4"/>
  <c r="AH29" i="4"/>
  <c r="AE29" i="4"/>
  <c r="AA29" i="4"/>
  <c r="Y29" i="4"/>
  <c r="AF29" i="4" s="1"/>
  <c r="X29" i="4"/>
  <c r="AK29" i="4" s="1"/>
  <c r="W29" i="4"/>
  <c r="U29" i="4"/>
  <c r="R29" i="4"/>
  <c r="Q29" i="4"/>
  <c r="P29" i="4"/>
  <c r="O29" i="4"/>
  <c r="V29" i="4" s="1"/>
  <c r="N29" i="4"/>
  <c r="M29" i="4"/>
  <c r="T29" i="4" s="1"/>
  <c r="AJ28" i="4"/>
  <c r="AI28" i="4"/>
  <c r="AH28" i="4"/>
  <c r="AG28" i="4"/>
  <c r="AA28" i="4"/>
  <c r="V28" i="4"/>
  <c r="U28" i="4"/>
  <c r="T28" i="4"/>
  <c r="AC28" i="4" s="1"/>
  <c r="R28" i="4"/>
  <c r="Y28" i="4" s="1"/>
  <c r="Q28" i="4"/>
  <c r="X28" i="4" s="1"/>
  <c r="P28" i="4"/>
  <c r="W28" i="4" s="1"/>
  <c r="AD28" i="4" s="1"/>
  <c r="O28" i="4"/>
  <c r="N28" i="4"/>
  <c r="M28" i="4"/>
  <c r="B28" i="4"/>
  <c r="R27" i="4"/>
  <c r="Y27" i="4" s="1"/>
  <c r="Q27" i="4"/>
  <c r="X27" i="4" s="1"/>
  <c r="P27" i="4"/>
  <c r="W27" i="4" s="1"/>
  <c r="O27" i="4"/>
  <c r="V27" i="4" s="1"/>
  <c r="N27" i="4"/>
  <c r="U27" i="4" s="1"/>
  <c r="AI27" i="4" s="1"/>
  <c r="M27" i="4"/>
  <c r="T27" i="4" s="1"/>
  <c r="B27" i="4"/>
  <c r="B27" i="5" s="1"/>
  <c r="AG26" i="4"/>
  <c r="Y26" i="4"/>
  <c r="X26" i="4"/>
  <c r="R26" i="4"/>
  <c r="Q26" i="4"/>
  <c r="P26" i="4"/>
  <c r="W26" i="4" s="1"/>
  <c r="O26" i="4"/>
  <c r="V26" i="4" s="1"/>
  <c r="N26" i="4"/>
  <c r="U26" i="4" s="1"/>
  <c r="AH26" i="4" s="1"/>
  <c r="M26" i="4"/>
  <c r="T26" i="4" s="1"/>
  <c r="AA26" i="4" s="1"/>
  <c r="B26" i="4"/>
  <c r="AJ25" i="4"/>
  <c r="AD25" i="4"/>
  <c r="AC25" i="4"/>
  <c r="Y25" i="4"/>
  <c r="AF25" i="4" s="1"/>
  <c r="X25" i="4"/>
  <c r="W25" i="4"/>
  <c r="V25" i="4"/>
  <c r="R25" i="4"/>
  <c r="Q25" i="4"/>
  <c r="P25" i="4"/>
  <c r="O25" i="4"/>
  <c r="N25" i="4"/>
  <c r="U25" i="4" s="1"/>
  <c r="M25" i="4"/>
  <c r="T25" i="4" s="1"/>
  <c r="B25" i="4"/>
  <c r="AK24" i="4"/>
  <c r="AJ24" i="4"/>
  <c r="AI24" i="4"/>
  <c r="W24" i="4"/>
  <c r="AD24" i="4" s="1"/>
  <c r="V24" i="4"/>
  <c r="U24" i="4"/>
  <c r="AB24" i="4" s="1"/>
  <c r="T24" i="4"/>
  <c r="AG24" i="4" s="1"/>
  <c r="R24" i="4"/>
  <c r="Y24" i="4" s="1"/>
  <c r="Q24" i="4"/>
  <c r="X24" i="4" s="1"/>
  <c r="P24" i="4"/>
  <c r="O24" i="4"/>
  <c r="N24" i="4"/>
  <c r="M24" i="4"/>
  <c r="B24" i="4"/>
  <c r="T23" i="4"/>
  <c r="AA23" i="4" s="1"/>
  <c r="R23" i="4"/>
  <c r="Y23" i="4" s="1"/>
  <c r="Q23" i="4"/>
  <c r="X23" i="4" s="1"/>
  <c r="AK23" i="4" s="1"/>
  <c r="P23" i="4"/>
  <c r="W23" i="4" s="1"/>
  <c r="O23" i="4"/>
  <c r="V23" i="4" s="1"/>
  <c r="N23" i="4"/>
  <c r="U23" i="4" s="1"/>
  <c r="M23" i="4"/>
  <c r="B23" i="4"/>
  <c r="B23" i="6" s="1"/>
  <c r="AH22" i="4"/>
  <c r="AB22" i="4"/>
  <c r="BZ6" i="4" s="1"/>
  <c r="AA22" i="4"/>
  <c r="BY6" i="4" s="1"/>
  <c r="V22" i="4"/>
  <c r="T22" i="4"/>
  <c r="AG22" i="4" s="1"/>
  <c r="R22" i="4"/>
  <c r="Y22" i="4" s="1"/>
  <c r="Q22" i="4"/>
  <c r="X22" i="4" s="1"/>
  <c r="P22" i="4"/>
  <c r="W22" i="4" s="1"/>
  <c r="AD22" i="4" s="1"/>
  <c r="CB6" i="4" s="1"/>
  <c r="O22" i="4"/>
  <c r="N22" i="4"/>
  <c r="U22" i="4" s="1"/>
  <c r="M22" i="4"/>
  <c r="AL21" i="4"/>
  <c r="AK21" i="4"/>
  <c r="AJ21" i="4"/>
  <c r="AI21" i="4"/>
  <c r="AH21" i="4"/>
  <c r="AG21" i="4"/>
  <c r="AF21" i="4"/>
  <c r="AE21" i="4"/>
  <c r="AD21" i="4"/>
  <c r="AC21" i="4"/>
  <c r="AB21" i="4"/>
  <c r="AA21" i="4"/>
  <c r="R21" i="4"/>
  <c r="Q21" i="4"/>
  <c r="P21" i="4"/>
  <c r="O21" i="4"/>
  <c r="N21" i="4"/>
  <c r="M21" i="4"/>
  <c r="R20" i="4"/>
  <c r="Q20" i="4"/>
  <c r="P20" i="4"/>
  <c r="O20" i="4"/>
  <c r="V20" i="4" s="1"/>
  <c r="N20" i="4"/>
  <c r="M20" i="4"/>
  <c r="C20" i="4"/>
  <c r="X19" i="4"/>
  <c r="R19" i="4"/>
  <c r="Y19" i="4" s="1"/>
  <c r="AL19" i="4" s="1"/>
  <c r="Q19" i="4"/>
  <c r="P19" i="4"/>
  <c r="W19" i="4" s="1"/>
  <c r="O19" i="4"/>
  <c r="V19" i="4" s="1"/>
  <c r="N19" i="4"/>
  <c r="U19" i="4" s="1"/>
  <c r="AH19" i="4" s="1"/>
  <c r="M19" i="4"/>
  <c r="T19" i="4" s="1"/>
  <c r="D19" i="4"/>
  <c r="D37" i="4" s="1"/>
  <c r="C19" i="4"/>
  <c r="R18" i="4"/>
  <c r="Q18" i="4"/>
  <c r="P18" i="4"/>
  <c r="O18" i="4"/>
  <c r="N18" i="4"/>
  <c r="M18" i="4"/>
  <c r="R17" i="4"/>
  <c r="Q17" i="4"/>
  <c r="P17" i="4"/>
  <c r="O17" i="4"/>
  <c r="N17" i="4"/>
  <c r="M17" i="4"/>
  <c r="AL16" i="4"/>
  <c r="AK16" i="4"/>
  <c r="AJ16" i="4"/>
  <c r="AI16" i="4"/>
  <c r="AH16" i="4"/>
  <c r="AG16" i="4"/>
  <c r="AL15" i="4"/>
  <c r="AJ15" i="4"/>
  <c r="AF15" i="4"/>
  <c r="Y15" i="4"/>
  <c r="X15" i="4"/>
  <c r="V15" i="4"/>
  <c r="R15" i="4"/>
  <c r="Q15" i="4"/>
  <c r="P15" i="4"/>
  <c r="W15" i="4" s="1"/>
  <c r="O15" i="4"/>
  <c r="N15" i="4"/>
  <c r="U15" i="4" s="1"/>
  <c r="M15" i="4"/>
  <c r="T15" i="4" s="1"/>
  <c r="C15" i="4"/>
  <c r="X14" i="4"/>
  <c r="V14" i="4"/>
  <c r="U14" i="4"/>
  <c r="T14" i="4"/>
  <c r="R14" i="4"/>
  <c r="Y14" i="4" s="1"/>
  <c r="Q14" i="4"/>
  <c r="P14" i="4"/>
  <c r="O14" i="4"/>
  <c r="N14" i="4"/>
  <c r="M14" i="4"/>
  <c r="C14" i="4"/>
  <c r="W14" i="4" s="1"/>
  <c r="AL13" i="4"/>
  <c r="AK13" i="4"/>
  <c r="AJ13" i="4"/>
  <c r="AI13" i="4"/>
  <c r="AH13" i="4"/>
  <c r="AG13" i="4"/>
  <c r="AL12" i="4"/>
  <c r="AK12" i="4"/>
  <c r="AJ12" i="4"/>
  <c r="AI12" i="4"/>
  <c r="AH12" i="4"/>
  <c r="AG12" i="4"/>
  <c r="V11" i="4"/>
  <c r="U11" i="4"/>
  <c r="AH11" i="4" s="1"/>
  <c r="T11" i="4"/>
  <c r="R11" i="4"/>
  <c r="Y11" i="4" s="1"/>
  <c r="Q11" i="4"/>
  <c r="P11" i="4"/>
  <c r="O11" i="4"/>
  <c r="N11" i="4"/>
  <c r="M11" i="4"/>
  <c r="C11" i="4"/>
  <c r="B11" i="4"/>
  <c r="AL10" i="4"/>
  <c r="AK10" i="4"/>
  <c r="AJ10" i="4"/>
  <c r="AI10" i="4"/>
  <c r="AH10" i="4"/>
  <c r="AG10" i="4"/>
  <c r="AF10" i="4"/>
  <c r="AE10" i="4"/>
  <c r="AD10" i="4"/>
  <c r="AC10" i="4"/>
  <c r="AB10" i="4"/>
  <c r="AA10" i="4"/>
  <c r="R10" i="4"/>
  <c r="Q10" i="4"/>
  <c r="P10" i="4"/>
  <c r="O10" i="4"/>
  <c r="N10" i="4"/>
  <c r="M10" i="4"/>
  <c r="AL9" i="4"/>
  <c r="AK9" i="4"/>
  <c r="AJ9" i="4"/>
  <c r="AI9" i="4"/>
  <c r="AH9" i="4"/>
  <c r="AG9" i="4"/>
  <c r="AL8" i="4"/>
  <c r="AK8" i="4"/>
  <c r="AJ8" i="4"/>
  <c r="AI8" i="4"/>
  <c r="AH8" i="4"/>
  <c r="AG8" i="4"/>
  <c r="W7" i="4"/>
  <c r="V7" i="4"/>
  <c r="U7" i="4"/>
  <c r="R7" i="4"/>
  <c r="Y7" i="4" s="1"/>
  <c r="Q7" i="4"/>
  <c r="P7" i="4"/>
  <c r="O7" i="4"/>
  <c r="N7" i="4"/>
  <c r="M7" i="4"/>
  <c r="C7" i="4"/>
  <c r="X7" i="4" s="1"/>
  <c r="Y6" i="4"/>
  <c r="W6" i="4"/>
  <c r="R6" i="4"/>
  <c r="Q6" i="4"/>
  <c r="X6" i="4" s="1"/>
  <c r="AK6" i="4" s="1"/>
  <c r="P6" i="4"/>
  <c r="O6" i="4"/>
  <c r="V6" i="4" s="1"/>
  <c r="N6" i="4"/>
  <c r="U6" i="4" s="1"/>
  <c r="M6" i="4"/>
  <c r="T6" i="4" s="1"/>
  <c r="C6" i="4"/>
  <c r="AK5" i="4"/>
  <c r="AJ5" i="4"/>
  <c r="AI5" i="4"/>
  <c r="AD5" i="4"/>
  <c r="AC5" i="4"/>
  <c r="AB5" i="4"/>
  <c r="AH5" i="4" s="1"/>
  <c r="AA5" i="4"/>
  <c r="AG5" i="4" s="1"/>
  <c r="X5" i="4"/>
  <c r="W5" i="4"/>
  <c r="V5" i="4"/>
  <c r="U5" i="4"/>
  <c r="T5" i="4"/>
  <c r="R5" i="4"/>
  <c r="Q5" i="4"/>
  <c r="AE5" i="4" s="1"/>
  <c r="P5" i="4"/>
  <c r="O5" i="4"/>
  <c r="N5" i="4"/>
  <c r="M5" i="4"/>
  <c r="C2" i="4"/>
  <c r="B1" i="4"/>
  <c r="N76" i="3"/>
  <c r="N71" i="3"/>
  <c r="M71" i="3"/>
  <c r="M76" i="3" s="1"/>
  <c r="F60" i="3"/>
  <c r="F69" i="3" s="1"/>
  <c r="N56" i="3"/>
  <c r="N65" i="3" s="1"/>
  <c r="L56" i="3"/>
  <c r="L65" i="3" s="1"/>
  <c r="G55" i="3"/>
  <c r="F55" i="3"/>
  <c r="F52" i="3"/>
  <c r="F73" i="3" s="1"/>
  <c r="F78" i="3" s="1"/>
  <c r="F51" i="3"/>
  <c r="F58" i="3" s="1"/>
  <c r="F67" i="3" s="1"/>
  <c r="N49" i="3"/>
  <c r="M49" i="3"/>
  <c r="M56" i="3" s="1"/>
  <c r="M65" i="3" s="1"/>
  <c r="L49" i="3"/>
  <c r="L71" i="3" s="1"/>
  <c r="L76" i="3" s="1"/>
  <c r="R41" i="3"/>
  <c r="Q41" i="3"/>
  <c r="P41" i="3"/>
  <c r="O41" i="3"/>
  <c r="N41" i="3"/>
  <c r="M41" i="3"/>
  <c r="Y40" i="3"/>
  <c r="V40" i="3"/>
  <c r="U40" i="3"/>
  <c r="T40" i="3"/>
  <c r="R40" i="3"/>
  <c r="Q40" i="3"/>
  <c r="X40" i="3" s="1"/>
  <c r="P40" i="3"/>
  <c r="W40" i="3" s="1"/>
  <c r="O40" i="3"/>
  <c r="N40" i="3"/>
  <c r="M40" i="3"/>
  <c r="U39" i="3"/>
  <c r="AH39" i="3" s="1"/>
  <c r="R39" i="3"/>
  <c r="Y39" i="3" s="1"/>
  <c r="AL39" i="3" s="1"/>
  <c r="Q39" i="3"/>
  <c r="X39" i="3" s="1"/>
  <c r="AK39" i="3" s="1"/>
  <c r="P39" i="3"/>
  <c r="W39" i="3" s="1"/>
  <c r="O39" i="3"/>
  <c r="V39" i="3" s="1"/>
  <c r="N39" i="3"/>
  <c r="M39" i="3"/>
  <c r="T39" i="3" s="1"/>
  <c r="AK38" i="3"/>
  <c r="X38" i="3"/>
  <c r="W38" i="3"/>
  <c r="V38" i="3"/>
  <c r="U38" i="3"/>
  <c r="AL38" i="3" s="1"/>
  <c r="R38" i="3"/>
  <c r="Y38" i="3" s="1"/>
  <c r="Q38" i="3"/>
  <c r="P38" i="3"/>
  <c r="O38" i="3"/>
  <c r="N38" i="3"/>
  <c r="M38" i="3"/>
  <c r="T38" i="3" s="1"/>
  <c r="R37" i="3"/>
  <c r="Q37" i="3"/>
  <c r="P37" i="3"/>
  <c r="O37" i="3"/>
  <c r="N37" i="3"/>
  <c r="M37" i="3"/>
  <c r="AD36" i="3"/>
  <c r="AA36" i="3"/>
  <c r="Y36" i="3"/>
  <c r="R36" i="3"/>
  <c r="Q36" i="3"/>
  <c r="P36" i="3"/>
  <c r="W36" i="3" s="1"/>
  <c r="O36" i="3"/>
  <c r="N36" i="3"/>
  <c r="M36" i="3"/>
  <c r="T36" i="3" s="1"/>
  <c r="C36" i="3"/>
  <c r="X36" i="3" s="1"/>
  <c r="Y35" i="3"/>
  <c r="W35" i="3"/>
  <c r="V35" i="3"/>
  <c r="R35" i="3"/>
  <c r="Q35" i="3"/>
  <c r="X35" i="3" s="1"/>
  <c r="P35" i="3"/>
  <c r="O35" i="3"/>
  <c r="N35" i="3"/>
  <c r="M35" i="3"/>
  <c r="C35" i="3"/>
  <c r="AH34" i="3"/>
  <c r="AA34" i="3"/>
  <c r="AG34" i="3" s="1"/>
  <c r="Y34" i="3"/>
  <c r="W34" i="3"/>
  <c r="V34" i="3"/>
  <c r="U34" i="3"/>
  <c r="T34" i="3"/>
  <c r="R34" i="3"/>
  <c r="M34" i="3"/>
  <c r="H34" i="3"/>
  <c r="F53" i="3" s="1"/>
  <c r="F74" i="3" s="1"/>
  <c r="F79" i="3" s="1"/>
  <c r="G34" i="3"/>
  <c r="AB34" i="3" s="1"/>
  <c r="R28" i="3"/>
  <c r="Y28" i="3" s="1"/>
  <c r="Q28" i="3"/>
  <c r="X28" i="3" s="1"/>
  <c r="P28" i="3"/>
  <c r="W28" i="3" s="1"/>
  <c r="O28" i="3"/>
  <c r="V28" i="3" s="1"/>
  <c r="N28" i="3"/>
  <c r="U28" i="3" s="1"/>
  <c r="AH28" i="3" s="1"/>
  <c r="M28" i="3"/>
  <c r="T28" i="3" s="1"/>
  <c r="B28" i="3"/>
  <c r="AL27" i="3"/>
  <c r="AK27" i="3"/>
  <c r="Y27" i="3"/>
  <c r="X27" i="3"/>
  <c r="W27" i="3"/>
  <c r="V27" i="3"/>
  <c r="T27" i="3"/>
  <c r="R27" i="3"/>
  <c r="Q27" i="3"/>
  <c r="P27" i="3"/>
  <c r="O27" i="3"/>
  <c r="N27" i="3"/>
  <c r="U27" i="3" s="1"/>
  <c r="AH27" i="3" s="1"/>
  <c r="M27" i="3"/>
  <c r="B27" i="3"/>
  <c r="AK26" i="3"/>
  <c r="X26" i="3"/>
  <c r="U26" i="3"/>
  <c r="T26" i="3"/>
  <c r="R26" i="3"/>
  <c r="Y26" i="3" s="1"/>
  <c r="AL26" i="3" s="1"/>
  <c r="Q26" i="3"/>
  <c r="P26" i="3"/>
  <c r="W26" i="3" s="1"/>
  <c r="AD26" i="3" s="1"/>
  <c r="O26" i="3"/>
  <c r="V26" i="3" s="1"/>
  <c r="N26" i="3"/>
  <c r="M26" i="3"/>
  <c r="AG25" i="3"/>
  <c r="AB25" i="3"/>
  <c r="AA25" i="3"/>
  <c r="U25" i="3"/>
  <c r="AH25" i="3" s="1"/>
  <c r="T25" i="3"/>
  <c r="R25" i="3"/>
  <c r="Y25" i="3" s="1"/>
  <c r="AL25" i="3" s="1"/>
  <c r="Q25" i="3"/>
  <c r="X25" i="3" s="1"/>
  <c r="AK25" i="3" s="1"/>
  <c r="P25" i="3"/>
  <c r="W25" i="3" s="1"/>
  <c r="O25" i="3"/>
  <c r="V25" i="3" s="1"/>
  <c r="N25" i="3"/>
  <c r="M25" i="3"/>
  <c r="B25" i="3"/>
  <c r="Y24" i="3"/>
  <c r="W24" i="3"/>
  <c r="V24" i="3"/>
  <c r="R24" i="3"/>
  <c r="Q24" i="3"/>
  <c r="X24" i="3" s="1"/>
  <c r="P24" i="3"/>
  <c r="O24" i="3"/>
  <c r="N24" i="3"/>
  <c r="U24" i="3" s="1"/>
  <c r="AH24" i="3" s="1"/>
  <c r="M24" i="3"/>
  <c r="T24" i="3" s="1"/>
  <c r="B24" i="3"/>
  <c r="Y23" i="3"/>
  <c r="V23" i="3"/>
  <c r="U23" i="3"/>
  <c r="AB23" i="3" s="1"/>
  <c r="T23" i="3"/>
  <c r="AA23" i="3" s="1"/>
  <c r="R23" i="3"/>
  <c r="Q23" i="3"/>
  <c r="X23" i="3" s="1"/>
  <c r="AE23" i="3" s="1"/>
  <c r="P23" i="3"/>
  <c r="W23" i="3" s="1"/>
  <c r="AD23" i="3" s="1"/>
  <c r="O23" i="3"/>
  <c r="N23" i="3"/>
  <c r="M23" i="3"/>
  <c r="B23" i="3"/>
  <c r="AA22" i="3"/>
  <c r="R22" i="3"/>
  <c r="Y22" i="3" s="1"/>
  <c r="Q22" i="3"/>
  <c r="X22" i="3" s="1"/>
  <c r="P22" i="3"/>
  <c r="W22" i="3" s="1"/>
  <c r="O22" i="3"/>
  <c r="V22" i="3" s="1"/>
  <c r="N22" i="3"/>
  <c r="U22" i="3" s="1"/>
  <c r="AH22" i="3" s="1"/>
  <c r="M22" i="3"/>
  <c r="T22" i="3" s="1"/>
  <c r="AL21" i="3"/>
  <c r="AJ21" i="3"/>
  <c r="AI21" i="3"/>
  <c r="AH21" i="3"/>
  <c r="AG21" i="3"/>
  <c r="AF21" i="3"/>
  <c r="AD21" i="3"/>
  <c r="AC21" i="3"/>
  <c r="AB21" i="3"/>
  <c r="AA21" i="3"/>
  <c r="X21" i="3"/>
  <c r="AE21" i="3" s="1"/>
  <c r="R21" i="3"/>
  <c r="Q21" i="3"/>
  <c r="P21" i="3"/>
  <c r="O21" i="3"/>
  <c r="N21" i="3"/>
  <c r="M21" i="3"/>
  <c r="R20" i="3"/>
  <c r="Q20" i="3"/>
  <c r="P20" i="3"/>
  <c r="W20" i="3" s="1"/>
  <c r="O20" i="3"/>
  <c r="V20" i="3" s="1"/>
  <c r="N20" i="3"/>
  <c r="U20" i="3" s="1"/>
  <c r="M20" i="3"/>
  <c r="T20" i="3" s="1"/>
  <c r="C20" i="3"/>
  <c r="X20" i="3" s="1"/>
  <c r="AK19" i="3"/>
  <c r="Y19" i="3"/>
  <c r="X19" i="3"/>
  <c r="W19" i="3"/>
  <c r="U19" i="3"/>
  <c r="T19" i="3"/>
  <c r="R19" i="3"/>
  <c r="Q19" i="3"/>
  <c r="P19" i="3"/>
  <c r="O19" i="3"/>
  <c r="V19" i="3" s="1"/>
  <c r="N19" i="3"/>
  <c r="M19" i="3"/>
  <c r="D19" i="3"/>
  <c r="D36" i="3" s="1"/>
  <c r="C19" i="3"/>
  <c r="R18" i="3"/>
  <c r="Q18" i="3"/>
  <c r="P18" i="3"/>
  <c r="O18" i="3"/>
  <c r="N18" i="3"/>
  <c r="M18" i="3"/>
  <c r="R17" i="3"/>
  <c r="Q17" i="3"/>
  <c r="P17" i="3"/>
  <c r="O17" i="3"/>
  <c r="N17" i="3"/>
  <c r="M17" i="3"/>
  <c r="Y16" i="3"/>
  <c r="W16" i="3"/>
  <c r="V16" i="3"/>
  <c r="R16" i="3"/>
  <c r="Q16" i="3"/>
  <c r="X16" i="3" s="1"/>
  <c r="P16" i="3"/>
  <c r="O16" i="3"/>
  <c r="N16" i="3"/>
  <c r="U16" i="3" s="1"/>
  <c r="M16" i="3"/>
  <c r="T16" i="3" s="1"/>
  <c r="AA15" i="3"/>
  <c r="X15" i="3"/>
  <c r="AE15" i="3" s="1"/>
  <c r="U15" i="3"/>
  <c r="AG15" i="3" s="1"/>
  <c r="R15" i="3"/>
  <c r="Y15" i="3" s="1"/>
  <c r="AF15" i="3" s="1"/>
  <c r="Q15" i="3"/>
  <c r="P15" i="3"/>
  <c r="W15" i="3" s="1"/>
  <c r="O15" i="3"/>
  <c r="V15" i="3" s="1"/>
  <c r="N15" i="3"/>
  <c r="M15" i="3"/>
  <c r="T15" i="3" s="1"/>
  <c r="C15" i="3"/>
  <c r="R14" i="3"/>
  <c r="Y14" i="3" s="1"/>
  <c r="Q14" i="3"/>
  <c r="X14" i="3" s="1"/>
  <c r="P14" i="3"/>
  <c r="O14" i="3"/>
  <c r="V14" i="3" s="1"/>
  <c r="N14" i="3"/>
  <c r="U14" i="3" s="1"/>
  <c r="M14" i="3"/>
  <c r="C14" i="3"/>
  <c r="AA13" i="3"/>
  <c r="Y13" i="3"/>
  <c r="AF13" i="3" s="1"/>
  <c r="W13" i="3"/>
  <c r="V13" i="3"/>
  <c r="T13" i="3"/>
  <c r="R13" i="3"/>
  <c r="Q13" i="3"/>
  <c r="X13" i="3" s="1"/>
  <c r="AK13" i="3" s="1"/>
  <c r="P13" i="3"/>
  <c r="O13" i="3"/>
  <c r="N13" i="3"/>
  <c r="U13" i="3" s="1"/>
  <c r="M13" i="3"/>
  <c r="Y12" i="3"/>
  <c r="V12" i="3"/>
  <c r="U12" i="3"/>
  <c r="T12" i="3"/>
  <c r="AA12" i="3" s="1"/>
  <c r="R12" i="3"/>
  <c r="Q12" i="3"/>
  <c r="X12" i="3" s="1"/>
  <c r="P12" i="3"/>
  <c r="W12" i="3" s="1"/>
  <c r="O12" i="3"/>
  <c r="N12" i="3"/>
  <c r="M12" i="3"/>
  <c r="Y11" i="3"/>
  <c r="AL11" i="3" s="1"/>
  <c r="R11" i="3"/>
  <c r="Q11" i="3"/>
  <c r="X11" i="3" s="1"/>
  <c r="AK11" i="3" s="1"/>
  <c r="P11" i="3"/>
  <c r="W11" i="3" s="1"/>
  <c r="O11" i="3"/>
  <c r="V11" i="3" s="1"/>
  <c r="N11" i="3"/>
  <c r="U11" i="3" s="1"/>
  <c r="AH11" i="3" s="1"/>
  <c r="M11" i="3"/>
  <c r="T11" i="3" s="1"/>
  <c r="AG11" i="3" s="1"/>
  <c r="C11" i="3"/>
  <c r="B11" i="3"/>
  <c r="AA10" i="3"/>
  <c r="Y10" i="3"/>
  <c r="AF10" i="3" s="1"/>
  <c r="W10" i="3"/>
  <c r="V10" i="3"/>
  <c r="U10" i="3"/>
  <c r="R10" i="3"/>
  <c r="Q10" i="3"/>
  <c r="P10" i="3"/>
  <c r="O10" i="3"/>
  <c r="N10" i="3"/>
  <c r="M10" i="3"/>
  <c r="T10" i="3" s="1"/>
  <c r="C10" i="3"/>
  <c r="X10" i="3" s="1"/>
  <c r="Y9" i="3"/>
  <c r="AF9" i="3" s="1"/>
  <c r="V9" i="3"/>
  <c r="U9" i="3"/>
  <c r="T9" i="3"/>
  <c r="R9" i="3"/>
  <c r="Q9" i="3"/>
  <c r="X9" i="3" s="1"/>
  <c r="P9" i="3"/>
  <c r="O9" i="3"/>
  <c r="N9" i="3"/>
  <c r="M9" i="3"/>
  <c r="AI8" i="3"/>
  <c r="AF8" i="3"/>
  <c r="AE8" i="3"/>
  <c r="AC8" i="3"/>
  <c r="AB8" i="3"/>
  <c r="AA8" i="3"/>
  <c r="U8" i="3"/>
  <c r="AH8" i="3" s="1"/>
  <c r="T8" i="3"/>
  <c r="AG8" i="3" s="1"/>
  <c r="R8" i="3"/>
  <c r="Y8" i="3" s="1"/>
  <c r="AL8" i="3" s="1"/>
  <c r="Q8" i="3"/>
  <c r="X8" i="3" s="1"/>
  <c r="AK8" i="3" s="1"/>
  <c r="P8" i="3"/>
  <c r="W8" i="3" s="1"/>
  <c r="O8" i="3"/>
  <c r="V8" i="3" s="1"/>
  <c r="N8" i="3"/>
  <c r="M8" i="3"/>
  <c r="R7" i="3"/>
  <c r="Q7" i="3"/>
  <c r="P7" i="3"/>
  <c r="O7" i="3"/>
  <c r="V7" i="3" s="1"/>
  <c r="N7" i="3"/>
  <c r="M7" i="3"/>
  <c r="C7" i="3"/>
  <c r="Y7" i="3" s="1"/>
  <c r="B7" i="3"/>
  <c r="AK6" i="3"/>
  <c r="AI6" i="3"/>
  <c r="Y6" i="3"/>
  <c r="X6" i="3"/>
  <c r="V6" i="3"/>
  <c r="U6" i="3"/>
  <c r="R6" i="3"/>
  <c r="Q6" i="3"/>
  <c r="P6" i="3"/>
  <c r="O6" i="3"/>
  <c r="N6" i="3"/>
  <c r="M6" i="3"/>
  <c r="T6" i="3" s="1"/>
  <c r="C6" i="3"/>
  <c r="W6" i="3" s="1"/>
  <c r="AI5" i="3"/>
  <c r="AH5" i="3"/>
  <c r="AG5" i="3"/>
  <c r="AC5" i="3"/>
  <c r="AB5" i="3"/>
  <c r="AA5" i="3"/>
  <c r="Y5" i="3"/>
  <c r="V5" i="3"/>
  <c r="U5" i="3"/>
  <c r="T5" i="3"/>
  <c r="R5" i="3"/>
  <c r="AF5" i="3" s="1"/>
  <c r="AL5" i="3" s="1"/>
  <c r="Q5" i="3"/>
  <c r="O5" i="3"/>
  <c r="N5" i="3"/>
  <c r="M5" i="3"/>
  <c r="K5" i="3"/>
  <c r="K34" i="3" s="1"/>
  <c r="AF34" i="3" s="1"/>
  <c r="AL34" i="3" s="1"/>
  <c r="J5" i="3"/>
  <c r="J34" i="3" s="1"/>
  <c r="I5" i="3"/>
  <c r="I34" i="3" s="1"/>
  <c r="C2" i="3"/>
  <c r="B1" i="3"/>
  <c r="A58" i="2"/>
  <c r="A30" i="2"/>
  <c r="AS23" i="2"/>
  <c r="AR23" i="2"/>
  <c r="B23" i="2"/>
  <c r="B22" i="2"/>
  <c r="B21" i="2"/>
  <c r="P18" i="2"/>
  <c r="O18" i="2"/>
  <c r="Q17" i="2"/>
  <c r="P17" i="2"/>
  <c r="O17" i="2"/>
  <c r="O16" i="2"/>
  <c r="V14" i="2"/>
  <c r="U14" i="2"/>
  <c r="T14" i="2"/>
  <c r="S14" i="2"/>
  <c r="S13" i="2"/>
  <c r="R13" i="2"/>
  <c r="Q13" i="2"/>
  <c r="P13" i="2"/>
  <c r="P16" i="2" s="1"/>
  <c r="O13" i="2"/>
  <c r="K13" i="2"/>
  <c r="N13" i="2" s="1"/>
  <c r="G13" i="2"/>
  <c r="I13" i="2" s="1"/>
  <c r="C13" i="2"/>
  <c r="E13" i="2" s="1"/>
  <c r="V12" i="2"/>
  <c r="P12" i="2"/>
  <c r="N12" i="2"/>
  <c r="M12" i="2"/>
  <c r="L12" i="2"/>
  <c r="K12" i="2"/>
  <c r="J12" i="2"/>
  <c r="R12" i="2" s="1"/>
  <c r="I12" i="2"/>
  <c r="H12" i="2"/>
  <c r="F12" i="2"/>
  <c r="E12" i="2"/>
  <c r="U12" i="2" s="1"/>
  <c r="AW23" i="2" s="1"/>
  <c r="D12" i="2"/>
  <c r="T12" i="2" s="1"/>
  <c r="C12" i="2"/>
  <c r="G12" i="2" s="1"/>
  <c r="S11" i="2"/>
  <c r="O11" i="2"/>
  <c r="K11" i="2"/>
  <c r="G11" i="2"/>
  <c r="C11" i="2"/>
  <c r="AD2" i="2"/>
  <c r="AE2" i="2" s="1"/>
  <c r="C6" i="2" s="1"/>
  <c r="R27" i="2" l="1"/>
  <c r="O21" i="2"/>
  <c r="O23" i="2"/>
  <c r="O27" i="2"/>
  <c r="AG6" i="3"/>
  <c r="AC6" i="3"/>
  <c r="AA6" i="3"/>
  <c r="AL36" i="3"/>
  <c r="AF36" i="3"/>
  <c r="AD12" i="3"/>
  <c r="AJ12" i="3"/>
  <c r="AI15" i="3"/>
  <c r="AC15" i="3"/>
  <c r="AD6" i="3"/>
  <c r="AG20" i="3"/>
  <c r="AA20" i="3"/>
  <c r="AE35" i="3"/>
  <c r="AC9" i="3"/>
  <c r="AI9" i="3"/>
  <c r="AD40" i="3"/>
  <c r="AJ40" i="3"/>
  <c r="AF19" i="5"/>
  <c r="AL19" i="5"/>
  <c r="AH20" i="3"/>
  <c r="AB20" i="3"/>
  <c r="AE40" i="3"/>
  <c r="AK40" i="3"/>
  <c r="AJ23" i="4"/>
  <c r="AD23" i="4"/>
  <c r="AG28" i="3"/>
  <c r="AA28" i="3"/>
  <c r="AE28" i="3"/>
  <c r="AH10" i="3"/>
  <c r="AB10" i="3"/>
  <c r="AH14" i="3"/>
  <c r="AB14" i="3"/>
  <c r="AG39" i="3"/>
  <c r="AA39" i="3"/>
  <c r="AB39" i="3"/>
  <c r="AE12" i="3"/>
  <c r="AK12" i="3"/>
  <c r="AA24" i="3"/>
  <c r="AG24" i="3"/>
  <c r="AI14" i="3"/>
  <c r="AB9" i="3"/>
  <c r="AJ9" i="3"/>
  <c r="AH9" i="3"/>
  <c r="AK9" i="3"/>
  <c r="AG9" i="3"/>
  <c r="P22" i="2"/>
  <c r="P21" i="2"/>
  <c r="AI11" i="3"/>
  <c r="AC11" i="3"/>
  <c r="P23" i="2"/>
  <c r="AD38" i="3"/>
  <c r="AF38" i="3"/>
  <c r="AG38" i="3"/>
  <c r="AA38" i="3"/>
  <c r="AF5" i="4"/>
  <c r="AL5" i="4" s="1"/>
  <c r="Y5" i="4"/>
  <c r="AA6" i="4"/>
  <c r="AG6" i="4"/>
  <c r="AF6" i="4"/>
  <c r="U13" i="2"/>
  <c r="T13" i="2"/>
  <c r="V13" i="2" s="1"/>
  <c r="AD15" i="3"/>
  <c r="AJ15" i="3"/>
  <c r="Q22" i="2"/>
  <c r="AJ11" i="3"/>
  <c r="AD11" i="3"/>
  <c r="AH16" i="3"/>
  <c r="AK16" i="3"/>
  <c r="AB16" i="3"/>
  <c r="AL16" i="3"/>
  <c r="R16" i="2"/>
  <c r="R21" i="2" s="1"/>
  <c r="R18" i="2"/>
  <c r="R23" i="2" s="1"/>
  <c r="R17" i="2"/>
  <c r="R22" i="2" s="1"/>
  <c r="AJ6" i="3"/>
  <c r="AC26" i="3"/>
  <c r="AI26" i="3"/>
  <c r="AH6" i="4"/>
  <c r="AB6" i="4"/>
  <c r="AL6" i="4"/>
  <c r="AG19" i="4"/>
  <c r="AA19" i="4"/>
  <c r="AI22" i="3"/>
  <c r="AK22" i="4"/>
  <c r="AE22" i="4"/>
  <c r="W7" i="3"/>
  <c r="T14" i="3"/>
  <c r="AC14" i="3" s="1"/>
  <c r="W14" i="3"/>
  <c r="AL15" i="3"/>
  <c r="AG22" i="3"/>
  <c r="L18" i="2" s="1"/>
  <c r="L23" i="2" s="1"/>
  <c r="AL24" i="3"/>
  <c r="AD9" i="5"/>
  <c r="AA9" i="5"/>
  <c r="AG9" i="5"/>
  <c r="AF9" i="5"/>
  <c r="AJ16" i="5"/>
  <c r="AD16" i="5"/>
  <c r="AI10" i="3"/>
  <c r="AC10" i="3"/>
  <c r="AI28" i="3"/>
  <c r="AC28" i="3"/>
  <c r="AD39" i="3"/>
  <c r="AJ39" i="3"/>
  <c r="AG14" i="4"/>
  <c r="AA14" i="4"/>
  <c r="D13" i="2"/>
  <c r="F13" i="2" s="1"/>
  <c r="AJ23" i="3"/>
  <c r="V41" i="3"/>
  <c r="Q16" i="2"/>
  <c r="Q21" i="2" s="1"/>
  <c r="Q18" i="2"/>
  <c r="Q23" i="2" s="1"/>
  <c r="O22" i="2"/>
  <c r="X7" i="3"/>
  <c r="AD9" i="3"/>
  <c r="AA9" i="3"/>
  <c r="AH13" i="3"/>
  <c r="AG13" i="3"/>
  <c r="AF16" i="3"/>
  <c r="AG16" i="3"/>
  <c r="AK20" i="3"/>
  <c r="AK21" i="3"/>
  <c r="AK23" i="3"/>
  <c r="T20" i="4"/>
  <c r="AC23" i="4"/>
  <c r="AI23" i="4"/>
  <c r="AC26" i="4"/>
  <c r="V36" i="4"/>
  <c r="T36" i="4"/>
  <c r="X36" i="4"/>
  <c r="W36" i="4"/>
  <c r="AI7" i="5"/>
  <c r="AA17" i="5"/>
  <c r="AG17" i="5"/>
  <c r="AF17" i="5"/>
  <c r="AG39" i="4"/>
  <c r="AA39" i="4"/>
  <c r="AC39" i="4"/>
  <c r="AC19" i="3"/>
  <c r="AI19" i="3"/>
  <c r="AI39" i="3"/>
  <c r="AC39" i="3"/>
  <c r="AL23" i="4"/>
  <c r="AF23" i="4"/>
  <c r="AD25" i="3"/>
  <c r="AJ25" i="3"/>
  <c r="AD35" i="3"/>
  <c r="AA40" i="3"/>
  <c r="AG40" i="3"/>
  <c r="AE8" i="6"/>
  <c r="AK8" i="6"/>
  <c r="AD34" i="3"/>
  <c r="AJ34" i="3" s="1"/>
  <c r="P34" i="3"/>
  <c r="AF7" i="3"/>
  <c r="AB12" i="3"/>
  <c r="AJ28" i="3"/>
  <c r="AB40" i="3"/>
  <c r="B26" i="5"/>
  <c r="B26" i="3"/>
  <c r="AC27" i="4"/>
  <c r="AI12" i="5"/>
  <c r="AC12" i="5"/>
  <c r="AE34" i="3"/>
  <c r="AK34" i="3" s="1"/>
  <c r="X34" i="3"/>
  <c r="AA11" i="3"/>
  <c r="AC13" i="3"/>
  <c r="AI13" i="3"/>
  <c r="AI16" i="3"/>
  <c r="AK22" i="3"/>
  <c r="AE24" i="3"/>
  <c r="AK24" i="3"/>
  <c r="AG26" i="3"/>
  <c r="AA26" i="3"/>
  <c r="AK28" i="3"/>
  <c r="AH7" i="4"/>
  <c r="AI14" i="4"/>
  <c r="AB38" i="4"/>
  <c r="AH38" i="4"/>
  <c r="AL38" i="4"/>
  <c r="U7" i="3"/>
  <c r="AB11" i="3"/>
  <c r="AF12" i="3"/>
  <c r="AJ13" i="3"/>
  <c r="AD13" i="3"/>
  <c r="AJ16" i="3"/>
  <c r="AD16" i="3"/>
  <c r="AG19" i="3"/>
  <c r="AA19" i="3"/>
  <c r="Y20" i="3"/>
  <c r="AL22" i="3"/>
  <c r="AB26" i="3"/>
  <c r="AH26" i="3"/>
  <c r="AG27" i="3"/>
  <c r="AD27" i="3"/>
  <c r="AL28" i="3"/>
  <c r="AF40" i="3"/>
  <c r="AI7" i="4"/>
  <c r="AC7" i="4"/>
  <c r="AL11" i="4"/>
  <c r="AI22" i="4"/>
  <c r="AC22" i="4"/>
  <c r="CA6" i="4" s="1"/>
  <c r="AH25" i="4"/>
  <c r="AB25" i="4"/>
  <c r="AL25" i="4"/>
  <c r="AB6" i="5"/>
  <c r="U30" i="5"/>
  <c r="AH6" i="5"/>
  <c r="AG20" i="5"/>
  <c r="AA20" i="5"/>
  <c r="AJ11" i="6"/>
  <c r="AD11" i="6"/>
  <c r="AH8" i="5"/>
  <c r="AB8" i="5"/>
  <c r="AI20" i="3"/>
  <c r="AI25" i="3"/>
  <c r="AC25" i="3"/>
  <c r="AA27" i="4"/>
  <c r="AG27" i="4"/>
  <c r="AD27" i="4"/>
  <c r="AJ10" i="3"/>
  <c r="AK14" i="3"/>
  <c r="AL22" i="4"/>
  <c r="AF22" i="4"/>
  <c r="CD6" i="4" s="1"/>
  <c r="AI38" i="5"/>
  <c r="AC38" i="5"/>
  <c r="T7" i="3"/>
  <c r="AC7" i="3" s="1"/>
  <c r="AC12" i="3"/>
  <c r="AI12" i="3"/>
  <c r="V37" i="3"/>
  <c r="AH38" i="3"/>
  <c r="AB38" i="3"/>
  <c r="AH40" i="3"/>
  <c r="AJ7" i="4"/>
  <c r="AA11" i="4"/>
  <c r="AG11" i="4"/>
  <c r="AD38" i="4"/>
  <c r="AJ38" i="4"/>
  <c r="AE6" i="6"/>
  <c r="AK6" i="6"/>
  <c r="H13" i="2"/>
  <c r="J13" i="2" s="1"/>
  <c r="AH6" i="3"/>
  <c r="AB6" i="3"/>
  <c r="AE10" i="3"/>
  <c r="AK10" i="3"/>
  <c r="AE11" i="3"/>
  <c r="AH12" i="3"/>
  <c r="AA16" i="3"/>
  <c r="AD19" i="3"/>
  <c r="AC20" i="3"/>
  <c r="AB22" i="3"/>
  <c r="AC23" i="3"/>
  <c r="AI23" i="3"/>
  <c r="AJ24" i="3"/>
  <c r="AD24" i="3"/>
  <c r="AE26" i="3"/>
  <c r="AB28" i="3"/>
  <c r="AE36" i="3"/>
  <c r="AI38" i="3"/>
  <c r="AC38" i="3"/>
  <c r="AE6" i="4"/>
  <c r="AG15" i="4"/>
  <c r="AA15" i="4"/>
  <c r="AC15" i="4"/>
  <c r="AF27" i="4"/>
  <c r="Y37" i="4"/>
  <c r="X37" i="4"/>
  <c r="AH10" i="5"/>
  <c r="W17" i="3"/>
  <c r="AC6" i="4"/>
  <c r="AU23" i="2"/>
  <c r="Q12" i="2"/>
  <c r="AG10" i="3"/>
  <c r="AF11" i="3"/>
  <c r="AB13" i="3"/>
  <c r="AE19" i="3"/>
  <c r="AC22" i="3"/>
  <c r="AF23" i="3"/>
  <c r="AF24" i="3"/>
  <c r="AF26" i="3"/>
  <c r="AE27" i="3"/>
  <c r="AD28" i="3"/>
  <c r="AJ38" i="3"/>
  <c r="AE39" i="3"/>
  <c r="AL40" i="3"/>
  <c r="AI11" i="4"/>
  <c r="AH15" i="4"/>
  <c r="AB15" i="4"/>
  <c r="AK15" i="4"/>
  <c r="AD19" i="4"/>
  <c r="AC17" i="5"/>
  <c r="AI17" i="5"/>
  <c r="X17" i="4"/>
  <c r="AJ20" i="3"/>
  <c r="AH27" i="4"/>
  <c r="AB27" i="4"/>
  <c r="AJ27" i="4"/>
  <c r="AT23" i="2"/>
  <c r="O12" i="2"/>
  <c r="AL14" i="3"/>
  <c r="AB15" i="3"/>
  <c r="AH15" i="3"/>
  <c r="Y17" i="3"/>
  <c r="AL7" i="4"/>
  <c r="AL9" i="3"/>
  <c r="AI24" i="3"/>
  <c r="AC27" i="3"/>
  <c r="AI27" i="3"/>
  <c r="AE13" i="3"/>
  <c r="AC16" i="3"/>
  <c r="AF19" i="3"/>
  <c r="AL19" i="3"/>
  <c r="AE20" i="3"/>
  <c r="AE22" i="3"/>
  <c r="AG23" i="3"/>
  <c r="AB24" i="3"/>
  <c r="AE25" i="3"/>
  <c r="AF27" i="3"/>
  <c r="T35" i="3"/>
  <c r="U36" i="3"/>
  <c r="AE38" i="3"/>
  <c r="AF39" i="3"/>
  <c r="AB11" i="4"/>
  <c r="AF19" i="4"/>
  <c r="AE41" i="4"/>
  <c r="C182" i="4" s="1"/>
  <c r="D182" i="4" s="1"/>
  <c r="AK41" i="4"/>
  <c r="AJ10" i="5"/>
  <c r="AD10" i="5"/>
  <c r="AJ17" i="5"/>
  <c r="AD17" i="5"/>
  <c r="V42" i="3"/>
  <c r="AC35" i="3"/>
  <c r="AJ22" i="3"/>
  <c r="AD22" i="3"/>
  <c r="AB14" i="4"/>
  <c r="AH14" i="4"/>
  <c r="AK14" i="4"/>
  <c r="AD10" i="3"/>
  <c r="AG12" i="3"/>
  <c r="AH19" i="3"/>
  <c r="AB19" i="3"/>
  <c r="AL35" i="3"/>
  <c r="AJ8" i="3"/>
  <c r="AD8" i="3"/>
  <c r="AL10" i="3"/>
  <c r="AD20" i="3"/>
  <c r="P5" i="3"/>
  <c r="AE6" i="3"/>
  <c r="AE5" i="3"/>
  <c r="AK5" i="3" s="1"/>
  <c r="X5" i="3"/>
  <c r="AF6" i="3"/>
  <c r="AL6" i="3"/>
  <c r="AE9" i="3"/>
  <c r="AL12" i="3"/>
  <c r="AL13" i="3"/>
  <c r="AK15" i="3"/>
  <c r="AE16" i="3"/>
  <c r="AJ19" i="3"/>
  <c r="AF22" i="3"/>
  <c r="AH23" i="3"/>
  <c r="M18" i="2" s="1"/>
  <c r="M23" i="2" s="1"/>
  <c r="AC24" i="3"/>
  <c r="AF25" i="3"/>
  <c r="AJ26" i="3"/>
  <c r="AA27" i="3"/>
  <c r="AF28" i="3"/>
  <c r="Q34" i="3"/>
  <c r="U35" i="3"/>
  <c r="AI35" i="3" s="1"/>
  <c r="V36" i="3"/>
  <c r="AC11" i="4"/>
  <c r="AD15" i="4"/>
  <c r="AB19" i="4"/>
  <c r="AB23" i="4"/>
  <c r="AH23" i="4"/>
  <c r="E18" i="2" s="1"/>
  <c r="E23" i="2" s="1"/>
  <c r="AS25" i="2" s="1"/>
  <c r="AB26" i="4"/>
  <c r="AE39" i="4"/>
  <c r="C181" i="4" s="1"/>
  <c r="D181" i="4" s="1"/>
  <c r="AH12" i="5"/>
  <c r="AB12" i="5"/>
  <c r="W35" i="5"/>
  <c r="P35" i="5"/>
  <c r="AD35" i="5"/>
  <c r="AJ35" i="5" s="1"/>
  <c r="AB38" i="5"/>
  <c r="AH38" i="5"/>
  <c r="AJ38" i="5"/>
  <c r="AL39" i="5"/>
  <c r="AF39" i="5"/>
  <c r="AJ27" i="3"/>
  <c r="T7" i="4"/>
  <c r="AF14" i="4"/>
  <c r="AL14" i="4"/>
  <c r="AG8" i="5"/>
  <c r="AA8" i="5"/>
  <c r="AJ9" i="5"/>
  <c r="AB9" i="5"/>
  <c r="AH14" i="5"/>
  <c r="AK17" i="5"/>
  <c r="AE17" i="5"/>
  <c r="AC28" i="5"/>
  <c r="AI28" i="5"/>
  <c r="AI11" i="6"/>
  <c r="AC11" i="6"/>
  <c r="AI40" i="3"/>
  <c r="AC40" i="3"/>
  <c r="F72" i="3"/>
  <c r="F77" i="3" s="1"/>
  <c r="AI6" i="4"/>
  <c r="AF24" i="4"/>
  <c r="AL24" i="4"/>
  <c r="T37" i="4"/>
  <c r="AB5" i="5"/>
  <c r="AH5" i="5" s="1"/>
  <c r="U5" i="5"/>
  <c r="Y15" i="5"/>
  <c r="X15" i="5"/>
  <c r="W15" i="5"/>
  <c r="V15" i="5"/>
  <c r="U15" i="5"/>
  <c r="T15" i="5"/>
  <c r="C41" i="3"/>
  <c r="X41" i="3" s="1"/>
  <c r="C17" i="3"/>
  <c r="V17" i="3" s="1"/>
  <c r="AB27" i="3"/>
  <c r="AE14" i="4"/>
  <c r="C172" i="4" s="1"/>
  <c r="D172" i="4" s="1"/>
  <c r="AI19" i="4"/>
  <c r="AC19" i="4"/>
  <c r="U20" i="4"/>
  <c r="AI26" i="4"/>
  <c r="AI29" i="4"/>
  <c r="AC29" i="4"/>
  <c r="U37" i="4"/>
  <c r="U42" i="4"/>
  <c r="V5" i="5"/>
  <c r="AC5" i="5"/>
  <c r="AI5" i="5" s="1"/>
  <c r="AJ6" i="5"/>
  <c r="AE12" i="5"/>
  <c r="AK12" i="5"/>
  <c r="AG6" i="6"/>
  <c r="AC6" i="6"/>
  <c r="AA6" i="6"/>
  <c r="AF6" i="6"/>
  <c r="AB36" i="6"/>
  <c r="AH36" i="6"/>
  <c r="AF11" i="4"/>
  <c r="AJ19" i="4"/>
  <c r="AE27" i="4"/>
  <c r="V37" i="4"/>
  <c r="W5" i="5"/>
  <c r="AD5" i="5"/>
  <c r="AJ5" i="5" s="1"/>
  <c r="AF12" i="5"/>
  <c r="AL12" i="5"/>
  <c r="AI20" i="5"/>
  <c r="AC20" i="5"/>
  <c r="AC14" i="4"/>
  <c r="AI15" i="4"/>
  <c r="AE23" i="4"/>
  <c r="AC24" i="4"/>
  <c r="AL27" i="4"/>
  <c r="AE28" i="4"/>
  <c r="AK28" i="4"/>
  <c r="AD41" i="4"/>
  <c r="AJ41" i="4"/>
  <c r="AI8" i="5"/>
  <c r="AL9" i="5"/>
  <c r="AA14" i="5"/>
  <c r="AG14" i="5"/>
  <c r="AF14" i="5"/>
  <c r="AB27" i="5"/>
  <c r="AH27" i="5"/>
  <c r="AJ27" i="5"/>
  <c r="AE33" i="6"/>
  <c r="AK33" i="6" s="1"/>
  <c r="X33" i="6"/>
  <c r="Q33" i="6"/>
  <c r="X20" i="4"/>
  <c r="AI25" i="4"/>
  <c r="AF28" i="4"/>
  <c r="AL28" i="4"/>
  <c r="AJ8" i="5"/>
  <c r="AD12" i="5"/>
  <c r="W18" i="5"/>
  <c r="K33" i="6"/>
  <c r="R5" i="6"/>
  <c r="AD24" i="6"/>
  <c r="AJ24" i="6"/>
  <c r="AK25" i="6"/>
  <c r="AE25" i="6"/>
  <c r="F59" i="3"/>
  <c r="F68" i="3" s="1"/>
  <c r="AD14" i="4"/>
  <c r="AE15" i="4"/>
  <c r="C173" i="4" s="1"/>
  <c r="D173" i="4" s="1"/>
  <c r="AK19" i="4"/>
  <c r="AE19" i="4"/>
  <c r="Y20" i="4"/>
  <c r="AG23" i="4"/>
  <c r="AA24" i="4"/>
  <c r="BY7" i="4" s="1"/>
  <c r="AK26" i="4"/>
  <c r="AE26" i="4"/>
  <c r="Y36" i="4"/>
  <c r="AF41" i="4"/>
  <c r="AL41" i="4"/>
  <c r="AC6" i="5"/>
  <c r="AK8" i="5"/>
  <c r="AE8" i="5"/>
  <c r="AH11" i="5"/>
  <c r="AF22" i="5"/>
  <c r="AL22" i="5"/>
  <c r="AL23" i="3"/>
  <c r="AJ6" i="4"/>
  <c r="AD6" i="4"/>
  <c r="S12" i="2"/>
  <c r="AV23" i="2" s="1"/>
  <c r="M13" i="2"/>
  <c r="N34" i="3"/>
  <c r="W11" i="4"/>
  <c r="AE25" i="4"/>
  <c r="AK25" i="4"/>
  <c r="AL26" i="4"/>
  <c r="AF26" i="4"/>
  <c r="AB28" i="4"/>
  <c r="AD29" i="4"/>
  <c r="AJ29" i="4"/>
  <c r="AL40" i="4"/>
  <c r="AF40" i="4"/>
  <c r="AD6" i="5"/>
  <c r="AF8" i="5"/>
  <c r="AL8" i="5"/>
  <c r="AH9" i="5"/>
  <c r="AI11" i="5"/>
  <c r="AD14" i="5"/>
  <c r="AJ14" i="5"/>
  <c r="AJ40" i="5"/>
  <c r="AD40" i="5"/>
  <c r="X15" i="6"/>
  <c r="W15" i="6"/>
  <c r="L13" i="2"/>
  <c r="AC34" i="3"/>
  <c r="AI34" i="3" s="1"/>
  <c r="C17" i="4"/>
  <c r="Y17" i="4" s="1"/>
  <c r="C42" i="4"/>
  <c r="AE7" i="4"/>
  <c r="C170" i="4" s="1"/>
  <c r="D170" i="4" s="1"/>
  <c r="C18" i="3"/>
  <c r="W18" i="3" s="1"/>
  <c r="O34" i="3"/>
  <c r="C37" i="3"/>
  <c r="U37" i="3" s="1"/>
  <c r="AK7" i="4"/>
  <c r="X11" i="4"/>
  <c r="AJ14" i="4"/>
  <c r="C18" i="4"/>
  <c r="T18" i="4" s="1"/>
  <c r="AH24" i="4"/>
  <c r="AD39" i="4"/>
  <c r="AB41" i="4"/>
  <c r="F61" i="4"/>
  <c r="F73" i="4" s="1"/>
  <c r="AC8" i="5"/>
  <c r="AI9" i="5"/>
  <c r="AG12" i="5"/>
  <c r="AA12" i="5"/>
  <c r="AA19" i="5"/>
  <c r="AG19" i="5"/>
  <c r="AE19" i="5"/>
  <c r="AF23" i="5"/>
  <c r="AL23" i="5"/>
  <c r="AG27" i="5"/>
  <c r="AE27" i="5"/>
  <c r="Y35" i="5"/>
  <c r="R35" i="5"/>
  <c r="AF35" i="5"/>
  <c r="AL35" i="5" s="1"/>
  <c r="AH40" i="5"/>
  <c r="AB40" i="5"/>
  <c r="AE24" i="6"/>
  <c r="AK24" i="6"/>
  <c r="AA5" i="6"/>
  <c r="AG5" i="6" s="1"/>
  <c r="T5" i="6"/>
  <c r="AK11" i="6"/>
  <c r="AG22" i="6"/>
  <c r="AA22" i="6"/>
  <c r="AE22" i="6"/>
  <c r="AD22" i="6"/>
  <c r="W20" i="4"/>
  <c r="AE24" i="4"/>
  <c r="AG25" i="4"/>
  <c r="AA25" i="4"/>
  <c r="AA6" i="5"/>
  <c r="AG6" i="5"/>
  <c r="AF6" i="5"/>
  <c r="AJ7" i="5"/>
  <c r="T10" i="5"/>
  <c r="AJ11" i="5"/>
  <c r="AC39" i="5"/>
  <c r="AI39" i="5"/>
  <c r="AC5" i="6"/>
  <c r="AI5" i="6" s="1"/>
  <c r="V5" i="6"/>
  <c r="V17" i="6"/>
  <c r="AH20" i="6"/>
  <c r="AB20" i="6"/>
  <c r="AG22" i="5"/>
  <c r="AA22" i="5"/>
  <c r="AB24" i="5"/>
  <c r="AL24" i="5"/>
  <c r="AI24" i="5"/>
  <c r="AJ28" i="5"/>
  <c r="AG38" i="5"/>
  <c r="AI25" i="6"/>
  <c r="AC25" i="6"/>
  <c r="AD26" i="6"/>
  <c r="AJ26" i="6"/>
  <c r="V10" i="5"/>
  <c r="AE23" i="5"/>
  <c r="AG23" i="5"/>
  <c r="AA27" i="5"/>
  <c r="AC41" i="5"/>
  <c r="AI41" i="5"/>
  <c r="AL6" i="6"/>
  <c r="AD7" i="6"/>
  <c r="AG10" i="6"/>
  <c r="AE10" i="6"/>
  <c r="AA10" i="6"/>
  <c r="AI39" i="6"/>
  <c r="AC39" i="6"/>
  <c r="AC9" i="5"/>
  <c r="AJ13" i="5"/>
  <c r="AD13" i="5"/>
  <c r="AC27" i="5"/>
  <c r="AJ41" i="5"/>
  <c r="AD41" i="5"/>
  <c r="AH16" i="6"/>
  <c r="AB16" i="6"/>
  <c r="AG16" i="6"/>
  <c r="X5" i="5"/>
  <c r="AE5" i="5"/>
  <c r="AK5" i="5" s="1"/>
  <c r="AK13" i="5"/>
  <c r="AE13" i="5"/>
  <c r="AH26" i="5"/>
  <c r="AB26" i="5"/>
  <c r="AD27" i="5"/>
  <c r="AK41" i="5"/>
  <c r="AE41" i="5"/>
  <c r="AA40" i="6"/>
  <c r="AG40" i="6"/>
  <c r="AE7" i="5"/>
  <c r="AK7" i="5"/>
  <c r="AE11" i="5"/>
  <c r="AK11" i="5"/>
  <c r="AE14" i="5"/>
  <c r="AK14" i="5"/>
  <c r="AL16" i="5"/>
  <c r="AF16" i="5"/>
  <c r="AH25" i="5"/>
  <c r="I18" i="2" s="1"/>
  <c r="I23" i="2" s="1"/>
  <c r="AU25" i="2" s="1"/>
  <c r="AB25" i="5"/>
  <c r="AG25" i="5"/>
  <c r="AJ26" i="5"/>
  <c r="AD26" i="5"/>
  <c r="T18" i="6"/>
  <c r="AK19" i="6"/>
  <c r="AE19" i="6"/>
  <c r="AL39" i="6"/>
  <c r="AF39" i="6"/>
  <c r="AH40" i="6"/>
  <c r="AB40" i="6"/>
  <c r="AJ22" i="4"/>
  <c r="AJ26" i="4"/>
  <c r="AD26" i="4"/>
  <c r="W37" i="4"/>
  <c r="AK38" i="4"/>
  <c r="AG40" i="4"/>
  <c r="AL7" i="5"/>
  <c r="AL11" i="5"/>
  <c r="AL13" i="5"/>
  <c r="AF13" i="5"/>
  <c r="AA16" i="5"/>
  <c r="AF20" i="5"/>
  <c r="AL20" i="5"/>
  <c r="AC25" i="5"/>
  <c r="AI25" i="5"/>
  <c r="AK26" i="5"/>
  <c r="AE26" i="5"/>
  <c r="AE37" i="5"/>
  <c r="AE38" i="6"/>
  <c r="AK38" i="6"/>
  <c r="AL40" i="6"/>
  <c r="AF40" i="6"/>
  <c r="AK27" i="4"/>
  <c r="AG29" i="4"/>
  <c r="AB29" i="4"/>
  <c r="Y5" i="5"/>
  <c r="AK6" i="5"/>
  <c r="AK9" i="5"/>
  <c r="AE9" i="5"/>
  <c r="AB20" i="5"/>
  <c r="AH20" i="5"/>
  <c r="AL26" i="5"/>
  <c r="AF26" i="5"/>
  <c r="AF37" i="5"/>
  <c r="AL37" i="5"/>
  <c r="AJ13" i="6"/>
  <c r="AD13" i="6"/>
  <c r="AC24" i="6"/>
  <c r="AI24" i="6"/>
  <c r="AF39" i="4"/>
  <c r="AC16" i="5"/>
  <c r="AB19" i="5"/>
  <c r="AK19" i="5"/>
  <c r="AJ19" i="5"/>
  <c r="AG39" i="5"/>
  <c r="AA39" i="5"/>
  <c r="U15" i="6"/>
  <c r="AI20" i="6"/>
  <c r="AC20" i="6"/>
  <c r="AB22" i="6"/>
  <c r="AK22" i="6"/>
  <c r="B25" i="6"/>
  <c r="B25" i="5"/>
  <c r="AE16" i="5"/>
  <c r="B23" i="5"/>
  <c r="AI29" i="5"/>
  <c r="AC29" i="5"/>
  <c r="AJ37" i="5"/>
  <c r="AK38" i="5"/>
  <c r="AB39" i="5"/>
  <c r="AJ39" i="5"/>
  <c r="AG40" i="5"/>
  <c r="AL7" i="6"/>
  <c r="AF7" i="6"/>
  <c r="X14" i="6"/>
  <c r="W14" i="6"/>
  <c r="U14" i="6"/>
  <c r="T14" i="6"/>
  <c r="Y14" i="6"/>
  <c r="V14" i="6"/>
  <c r="V15" i="6"/>
  <c r="AI16" i="6"/>
  <c r="AI22" i="6"/>
  <c r="AC22" i="6"/>
  <c r="AG27" i="6"/>
  <c r="AB27" i="6"/>
  <c r="AA27" i="6"/>
  <c r="B24" i="5"/>
  <c r="B24" i="6"/>
  <c r="X10" i="5"/>
  <c r="AC19" i="5"/>
  <c r="AD20" i="5"/>
  <c r="AJ20" i="5"/>
  <c r="AI27" i="5"/>
  <c r="AK40" i="5"/>
  <c r="AJ9" i="6"/>
  <c r="AH9" i="6"/>
  <c r="AB12" i="6"/>
  <c r="AH12" i="6"/>
  <c r="Y15" i="6"/>
  <c r="AC16" i="6"/>
  <c r="AJ20" i="6"/>
  <c r="AF22" i="6"/>
  <c r="AC36" i="6"/>
  <c r="AI36" i="6"/>
  <c r="B26" i="6"/>
  <c r="B28" i="5"/>
  <c r="U36" i="4"/>
  <c r="Y10" i="5"/>
  <c r="AK16" i="5"/>
  <c r="AE20" i="5"/>
  <c r="AD37" i="5"/>
  <c r="AE38" i="5"/>
  <c r="AH39" i="5"/>
  <c r="AL40" i="5"/>
  <c r="AF40" i="5"/>
  <c r="AI40" i="6"/>
  <c r="AC40" i="6"/>
  <c r="AC10" i="6"/>
  <c r="AG19" i="6"/>
  <c r="AA19" i="6"/>
  <c r="AK20" i="6"/>
  <c r="AD36" i="6"/>
  <c r="AJ36" i="6"/>
  <c r="AE35" i="5"/>
  <c r="AK35" i="5" s="1"/>
  <c r="X35" i="5"/>
  <c r="AL6" i="5"/>
  <c r="AI26" i="5"/>
  <c r="AC26" i="5"/>
  <c r="AI37" i="5"/>
  <c r="AF38" i="5"/>
  <c r="AG41" i="5"/>
  <c r="AB33" i="6"/>
  <c r="AH33" i="6" s="1"/>
  <c r="N33" i="6"/>
  <c r="F53" i="6"/>
  <c r="U33" i="6"/>
  <c r="AB6" i="6"/>
  <c r="AH6" i="6"/>
  <c r="AH7" i="6"/>
  <c r="AB7" i="6"/>
  <c r="AE36" i="6"/>
  <c r="AK36" i="6"/>
  <c r="AC14" i="5"/>
  <c r="AH19" i="5"/>
  <c r="AK20" i="5"/>
  <c r="AD22" i="5"/>
  <c r="AF25" i="5"/>
  <c r="AL25" i="5"/>
  <c r="AL27" i="5"/>
  <c r="AF27" i="5"/>
  <c r="AB28" i="5"/>
  <c r="AH28" i="5"/>
  <c r="AK39" i="5"/>
  <c r="AI8" i="6"/>
  <c r="AD19" i="6"/>
  <c r="AJ19" i="6"/>
  <c r="AB26" i="6"/>
  <c r="AL26" i="6"/>
  <c r="AH26" i="6"/>
  <c r="AI27" i="6"/>
  <c r="AC27" i="6"/>
  <c r="AH16" i="5"/>
  <c r="AB16" i="5"/>
  <c r="AH17" i="5"/>
  <c r="AB17" i="5"/>
  <c r="AE22" i="5"/>
  <c r="AI23" i="5"/>
  <c r="AE40" i="5"/>
  <c r="P33" i="6"/>
  <c r="AD33" i="6"/>
  <c r="AJ33" i="6" s="1"/>
  <c r="W33" i="6"/>
  <c r="AD6" i="6"/>
  <c r="AE20" i="6"/>
  <c r="AH22" i="6"/>
  <c r="U18" i="2" s="1"/>
  <c r="U23" i="2" s="1"/>
  <c r="AW25" i="2" s="1"/>
  <c r="AB24" i="6"/>
  <c r="AH24" i="6"/>
  <c r="AG24" i="6"/>
  <c r="Y35" i="6"/>
  <c r="W35" i="6"/>
  <c r="T35" i="6"/>
  <c r="AJ41" i="6"/>
  <c r="AD41" i="6"/>
  <c r="AG38" i="6"/>
  <c r="AA38" i="6"/>
  <c r="H79" i="6"/>
  <c r="H86" i="6" s="1"/>
  <c r="H59" i="6"/>
  <c r="H71" i="6" s="1"/>
  <c r="AG37" i="5"/>
  <c r="AB5" i="6"/>
  <c r="AH5" i="6" s="1"/>
  <c r="U5" i="6"/>
  <c r="AD10" i="6"/>
  <c r="AC12" i="6"/>
  <c r="AI12" i="6"/>
  <c r="AK16" i="6"/>
  <c r="AE16" i="6"/>
  <c r="Y17" i="6"/>
  <c r="AD25" i="6"/>
  <c r="AJ25" i="6"/>
  <c r="T34" i="6"/>
  <c r="AL36" i="6"/>
  <c r="AC38" i="6"/>
  <c r="AK41" i="6"/>
  <c r="AI23" i="6"/>
  <c r="AC23" i="6"/>
  <c r="AL25" i="6"/>
  <c r="AF25" i="6"/>
  <c r="AJ27" i="6"/>
  <c r="AD27" i="6"/>
  <c r="AI37" i="6"/>
  <c r="AC37" i="6"/>
  <c r="T42" i="6"/>
  <c r="C18" i="5"/>
  <c r="U18" i="5" s="1"/>
  <c r="C36" i="5"/>
  <c r="C42" i="5"/>
  <c r="AD29" i="5"/>
  <c r="AJ29" i="5"/>
  <c r="AL12" i="6"/>
  <c r="AG13" i="6"/>
  <c r="AA13" i="6"/>
  <c r="AF20" i="6"/>
  <c r="AL20" i="6"/>
  <c r="AJ22" i="6"/>
  <c r="AK23" i="6"/>
  <c r="AE23" i="6"/>
  <c r="AK27" i="6"/>
  <c r="AE27" i="6"/>
  <c r="W34" i="6"/>
  <c r="AD37" i="6"/>
  <c r="AJ37" i="6"/>
  <c r="AI38" i="6"/>
  <c r="U42" i="6"/>
  <c r="G35" i="5"/>
  <c r="M50" i="5"/>
  <c r="AB22" i="5"/>
  <c r="AJ23" i="5"/>
  <c r="AD24" i="5"/>
  <c r="AJ24" i="5"/>
  <c r="AD39" i="5"/>
  <c r="AG7" i="6"/>
  <c r="AI9" i="6"/>
  <c r="AF11" i="6"/>
  <c r="AL23" i="6"/>
  <c r="AF23" i="6"/>
  <c r="AL27" i="6"/>
  <c r="AF27" i="6"/>
  <c r="AK37" i="6"/>
  <c r="AE37" i="6"/>
  <c r="O35" i="5"/>
  <c r="V35" i="5"/>
  <c r="AI22" i="5"/>
  <c r="AK23" i="5"/>
  <c r="AK24" i="5"/>
  <c r="AG26" i="5"/>
  <c r="AL29" i="5"/>
  <c r="AC35" i="5"/>
  <c r="AI35" i="5" s="1"/>
  <c r="AL38" i="5"/>
  <c r="AE39" i="5"/>
  <c r="AI40" i="5"/>
  <c r="AC40" i="5"/>
  <c r="AI7" i="6"/>
  <c r="AK9" i="6"/>
  <c r="AE9" i="6"/>
  <c r="AC13" i="6"/>
  <c r="AI13" i="6"/>
  <c r="AH19" i="6"/>
  <c r="AB19" i="6"/>
  <c r="AE25" i="5"/>
  <c r="P5" i="6"/>
  <c r="AB23" i="6"/>
  <c r="C42" i="6"/>
  <c r="Q5" i="6"/>
  <c r="AC7" i="6"/>
  <c r="AC19" i="6"/>
  <c r="AG20" i="6"/>
  <c r="AD20" i="6"/>
  <c r="AG26" i="6"/>
  <c r="AG36" i="6"/>
  <c r="U37" i="5"/>
  <c r="AA33" i="6"/>
  <c r="AG33" i="6" s="1"/>
  <c r="AG37" i="6"/>
  <c r="AJ39" i="6"/>
  <c r="AL8" i="6"/>
  <c r="T11" i="6"/>
  <c r="AJ16" i="6"/>
  <c r="AL24" i="6"/>
  <c r="AH37" i="6"/>
  <c r="AF38" i="6"/>
  <c r="AK27" i="5"/>
  <c r="AL41" i="5"/>
  <c r="C18" i="6"/>
  <c r="C34" i="6"/>
  <c r="Y34" i="6" s="1"/>
  <c r="AJ12" i="6"/>
  <c r="C17" i="6"/>
  <c r="X17" i="6" s="1"/>
  <c r="AG23" i="6"/>
  <c r="AE26" i="6"/>
  <c r="U35" i="6"/>
  <c r="AA36" i="6"/>
  <c r="X42" i="6"/>
  <c r="V35" i="6"/>
  <c r="AB38" i="6"/>
  <c r="AA41" i="6"/>
  <c r="F52" i="6"/>
  <c r="W40" i="6"/>
  <c r="T15" i="6"/>
  <c r="AB25" i="6"/>
  <c r="X35" i="6"/>
  <c r="X40" i="6"/>
  <c r="I89" i="6"/>
  <c r="AC9" i="6"/>
  <c r="AL16" i="6"/>
  <c r="W17" i="6"/>
  <c r="AF24" i="6"/>
  <c r="AF36" i="6"/>
  <c r="O33" i="6"/>
  <c r="O24" i="2" l="1"/>
  <c r="AL17" i="4"/>
  <c r="AE41" i="3"/>
  <c r="AH37" i="3"/>
  <c r="AC17" i="3"/>
  <c r="V29" i="3"/>
  <c r="AA18" i="4"/>
  <c r="X30" i="5"/>
  <c r="AD18" i="3"/>
  <c r="T43" i="6"/>
  <c r="AA34" i="6"/>
  <c r="AH15" i="5"/>
  <c r="AB15" i="5"/>
  <c r="BZ7" i="4"/>
  <c r="AE14" i="3"/>
  <c r="U18" i="4"/>
  <c r="F18" i="2"/>
  <c r="F23" i="2" s="1"/>
  <c r="V42" i="5"/>
  <c r="U42" i="5"/>
  <c r="T42" i="5"/>
  <c r="W5" i="6"/>
  <c r="AD5" i="6"/>
  <c r="AJ5" i="6" s="1"/>
  <c r="AG42" i="6"/>
  <c r="AA42" i="6"/>
  <c r="AG15" i="5"/>
  <c r="AA15" i="5"/>
  <c r="AL34" i="6"/>
  <c r="Y43" i="6"/>
  <c r="AF34" i="6"/>
  <c r="AH14" i="6"/>
  <c r="AB14" i="6"/>
  <c r="AG15" i="6"/>
  <c r="AA15" i="6"/>
  <c r="Y18" i="6"/>
  <c r="V18" i="6"/>
  <c r="U18" i="6"/>
  <c r="W18" i="6"/>
  <c r="AJ14" i="6"/>
  <c r="AD14" i="6"/>
  <c r="T42" i="4"/>
  <c r="W42" i="4"/>
  <c r="V42" i="4"/>
  <c r="X42" i="4"/>
  <c r="Y42" i="4"/>
  <c r="CC7" i="4"/>
  <c r="AH37" i="4"/>
  <c r="AB37" i="4"/>
  <c r="AG35" i="6"/>
  <c r="AA35" i="6"/>
  <c r="X18" i="6"/>
  <c r="T18" i="5"/>
  <c r="AK14" i="6"/>
  <c r="AE14" i="6"/>
  <c r="AJ20" i="4"/>
  <c r="AD20" i="4"/>
  <c r="AF36" i="4"/>
  <c r="AL36" i="4"/>
  <c r="Y43" i="4"/>
  <c r="AD15" i="5"/>
  <c r="AJ15" i="5"/>
  <c r="Y37" i="3"/>
  <c r="AJ35" i="3"/>
  <c r="W43" i="6"/>
  <c r="AJ34" i="6"/>
  <c r="AD34" i="6"/>
  <c r="AK35" i="6"/>
  <c r="AE35" i="6"/>
  <c r="Y18" i="3"/>
  <c r="T18" i="3"/>
  <c r="V18" i="3"/>
  <c r="U18" i="3"/>
  <c r="AJ18" i="3" s="1"/>
  <c r="AJ30" i="3" s="1"/>
  <c r="O29" i="2"/>
  <c r="P27" i="2"/>
  <c r="Q27" i="2"/>
  <c r="AH37" i="5"/>
  <c r="AB37" i="5"/>
  <c r="AK10" i="5"/>
  <c r="AE10" i="5"/>
  <c r="AH42" i="4"/>
  <c r="AB42" i="4"/>
  <c r="AG7" i="4"/>
  <c r="AA7" i="4"/>
  <c r="W17" i="4"/>
  <c r="W30" i="4" s="1"/>
  <c r="T17" i="4"/>
  <c r="T30" i="4" s="1"/>
  <c r="U17" i="4"/>
  <c r="V17" i="4"/>
  <c r="F61" i="6"/>
  <c r="F73" i="6" s="1"/>
  <c r="F80" i="6"/>
  <c r="F87" i="6" s="1"/>
  <c r="X42" i="5"/>
  <c r="Y5" i="6"/>
  <c r="AF5" i="6"/>
  <c r="AL5" i="6" s="1"/>
  <c r="AK15" i="5"/>
  <c r="AE15" i="5"/>
  <c r="AH36" i="3"/>
  <c r="AB36" i="3"/>
  <c r="X37" i="3"/>
  <c r="AJ36" i="3"/>
  <c r="V18" i="2"/>
  <c r="V23" i="2" s="1"/>
  <c r="AI15" i="6"/>
  <c r="AC15" i="6"/>
  <c r="U36" i="5"/>
  <c r="T36" i="5"/>
  <c r="Y36" i="5"/>
  <c r="AG14" i="6"/>
  <c r="AA14" i="6"/>
  <c r="AI10" i="5"/>
  <c r="AC10" i="5"/>
  <c r="AG20" i="4"/>
  <c r="AA20" i="4"/>
  <c r="AI41" i="3"/>
  <c r="AD5" i="3"/>
  <c r="AJ5" i="3" s="1"/>
  <c r="W5" i="3"/>
  <c r="C169" i="4"/>
  <c r="G18" i="2"/>
  <c r="G23" i="2" s="1"/>
  <c r="AT25" i="2" s="1"/>
  <c r="AC15" i="5"/>
  <c r="AI15" i="5"/>
  <c r="AJ40" i="6"/>
  <c r="AD40" i="6"/>
  <c r="AJ35" i="6"/>
  <c r="AD35" i="6"/>
  <c r="V18" i="5"/>
  <c r="U34" i="6"/>
  <c r="AD7" i="4"/>
  <c r="AL35" i="6"/>
  <c r="AF35" i="6"/>
  <c r="AF15" i="6"/>
  <c r="AL15" i="6"/>
  <c r="Y42" i="5"/>
  <c r="R33" i="6"/>
  <c r="AF33" i="6"/>
  <c r="AL33" i="6" s="1"/>
  <c r="Y33" i="6"/>
  <c r="AF15" i="5"/>
  <c r="AL15" i="5"/>
  <c r="AG35" i="3"/>
  <c r="AA35" i="3"/>
  <c r="X17" i="3"/>
  <c r="AG36" i="3"/>
  <c r="AK36" i="3"/>
  <c r="AF35" i="3"/>
  <c r="M51" i="5"/>
  <c r="AH7" i="3"/>
  <c r="AB7" i="3"/>
  <c r="O25" i="2"/>
  <c r="O26" i="2" s="1"/>
  <c r="O28" i="2"/>
  <c r="AI35" i="6"/>
  <c r="AC35" i="6"/>
  <c r="X34" i="6"/>
  <c r="F53" i="5"/>
  <c r="AB35" i="5"/>
  <c r="AH35" i="5" s="1"/>
  <c r="U35" i="5"/>
  <c r="N35" i="5"/>
  <c r="T18" i="2"/>
  <c r="T23" i="2" s="1"/>
  <c r="AE15" i="6"/>
  <c r="AK15" i="6"/>
  <c r="D18" i="2"/>
  <c r="D23" i="2" s="1"/>
  <c r="AB20" i="4"/>
  <c r="AH20" i="4"/>
  <c r="AI36" i="3"/>
  <c r="K17" i="2" s="1"/>
  <c r="K22" i="2" s="1"/>
  <c r="AC36" i="3"/>
  <c r="AF7" i="4"/>
  <c r="CD7" i="4"/>
  <c r="AJ36" i="4"/>
  <c r="AD36" i="4"/>
  <c r="AL10" i="5"/>
  <c r="AF10" i="5"/>
  <c r="AB15" i="6"/>
  <c r="AH15" i="6"/>
  <c r="X36" i="5"/>
  <c r="AA18" i="6"/>
  <c r="AA10" i="5"/>
  <c r="AG10" i="5"/>
  <c r="AE11" i="6"/>
  <c r="Y18" i="4"/>
  <c r="X18" i="4"/>
  <c r="V18" i="4"/>
  <c r="J18" i="2"/>
  <c r="J23" i="2" s="1"/>
  <c r="AL20" i="4"/>
  <c r="AF20" i="4"/>
  <c r="AH35" i="3"/>
  <c r="AB35" i="3"/>
  <c r="AL17" i="3"/>
  <c r="AF17" i="3"/>
  <c r="AB10" i="5"/>
  <c r="X43" i="4"/>
  <c r="AE36" i="4"/>
  <c r="AK36" i="4"/>
  <c r="AJ14" i="3"/>
  <c r="AD14" i="3"/>
  <c r="AK35" i="3"/>
  <c r="AJ18" i="5"/>
  <c r="AE17" i="4"/>
  <c r="C174" i="4" s="1"/>
  <c r="D174" i="4" s="1"/>
  <c r="AK17" i="4"/>
  <c r="AJ17" i="3"/>
  <c r="AD17" i="3"/>
  <c r="X5" i="6"/>
  <c r="AE5" i="6"/>
  <c r="AK5" i="6" s="1"/>
  <c r="AH42" i="6"/>
  <c r="AB42" i="6"/>
  <c r="F62" i="6"/>
  <c r="F74" i="6" s="1"/>
  <c r="F81" i="6"/>
  <c r="F88" i="6" s="1"/>
  <c r="AK37" i="4"/>
  <c r="AE37" i="4"/>
  <c r="C179" i="4" s="1"/>
  <c r="D179" i="4" s="1"/>
  <c r="AI37" i="3"/>
  <c r="AI43" i="3" s="1"/>
  <c r="AL7" i="3"/>
  <c r="AG36" i="4"/>
  <c r="AA36" i="4"/>
  <c r="T43" i="4"/>
  <c r="AG14" i="3"/>
  <c r="AA14" i="3"/>
  <c r="AI7" i="3"/>
  <c r="M72" i="5"/>
  <c r="M77" i="5" s="1"/>
  <c r="M57" i="5"/>
  <c r="M66" i="5" s="1"/>
  <c r="AD15" i="6"/>
  <c r="AJ15" i="6"/>
  <c r="G53" i="3"/>
  <c r="G60" i="3" s="1"/>
  <c r="G69" i="3" s="1"/>
  <c r="AE42" i="6"/>
  <c r="AK42" i="6"/>
  <c r="V42" i="6"/>
  <c r="Y42" i="6"/>
  <c r="W42" i="6"/>
  <c r="S18" i="2"/>
  <c r="S23" i="2" s="1"/>
  <c r="AV25" i="2" s="1"/>
  <c r="V36" i="5"/>
  <c r="AG37" i="4"/>
  <c r="AA37" i="4"/>
  <c r="AH35" i="6"/>
  <c r="AB35" i="6"/>
  <c r="AG11" i="6"/>
  <c r="AA11" i="6"/>
  <c r="AB11" i="6"/>
  <c r="V34" i="6"/>
  <c r="W36" i="5"/>
  <c r="AH36" i="4"/>
  <c r="AB36" i="4"/>
  <c r="U43" i="4"/>
  <c r="AK11" i="4"/>
  <c r="AE11" i="4"/>
  <c r="C171" i="4" s="1"/>
  <c r="D171" i="4" s="1"/>
  <c r="Y18" i="5"/>
  <c r="X18" i="5"/>
  <c r="Y29" i="3"/>
  <c r="W18" i="4"/>
  <c r="AL37" i="4"/>
  <c r="AF37" i="4"/>
  <c r="N18" i="2"/>
  <c r="N23" i="2" s="1"/>
  <c r="V43" i="4"/>
  <c r="AI36" i="4"/>
  <c r="AC36" i="4"/>
  <c r="AE7" i="3"/>
  <c r="AK7" i="3"/>
  <c r="X29" i="3"/>
  <c r="X30" i="3" s="1"/>
  <c r="AJ7" i="3"/>
  <c r="AD7" i="3"/>
  <c r="AD30" i="3" s="1"/>
  <c r="CB7" i="4"/>
  <c r="W30" i="5"/>
  <c r="X28" i="6"/>
  <c r="X18" i="3"/>
  <c r="AL20" i="3"/>
  <c r="AF20" i="3"/>
  <c r="AB7" i="4"/>
  <c r="C177" i="4"/>
  <c r="D177" i="4" s="1"/>
  <c r="CC6" i="4"/>
  <c r="R24" i="2"/>
  <c r="R29" i="2" s="1"/>
  <c r="P24" i="2"/>
  <c r="AC14" i="6"/>
  <c r="AI14" i="6"/>
  <c r="AK37" i="5"/>
  <c r="AJ37" i="4"/>
  <c r="AD37" i="4"/>
  <c r="H18" i="2"/>
  <c r="H23" i="2" s="1"/>
  <c r="W37" i="3"/>
  <c r="T37" i="3"/>
  <c r="T42" i="3" s="1"/>
  <c r="AK20" i="4"/>
  <c r="AE20" i="4"/>
  <c r="C176" i="4" s="1"/>
  <c r="D176" i="4" s="1"/>
  <c r="AI37" i="4"/>
  <c r="AC37" i="4"/>
  <c r="AJ31" i="5"/>
  <c r="U17" i="3"/>
  <c r="AI17" i="3" s="1"/>
  <c r="T17" i="3"/>
  <c r="AF14" i="3"/>
  <c r="AG7" i="3"/>
  <c r="AA7" i="3"/>
  <c r="C18" i="2"/>
  <c r="C23" i="2" s="1"/>
  <c r="AR25" i="2" s="1"/>
  <c r="W42" i="5"/>
  <c r="AC20" i="4"/>
  <c r="AK40" i="6"/>
  <c r="AE40" i="6"/>
  <c r="U17" i="6"/>
  <c r="U28" i="6" s="1"/>
  <c r="T17" i="6"/>
  <c r="AC17" i="6" s="1"/>
  <c r="AH18" i="5"/>
  <c r="AH31" i="5" s="1"/>
  <c r="AF14" i="6"/>
  <c r="AL14" i="6"/>
  <c r="AJ11" i="4"/>
  <c r="AD11" i="4"/>
  <c r="U41" i="3"/>
  <c r="T41" i="3"/>
  <c r="W41" i="3"/>
  <c r="Y41" i="3"/>
  <c r="CA7" i="4"/>
  <c r="Q24" i="2"/>
  <c r="K18" i="2"/>
  <c r="K23" i="2" s="1"/>
  <c r="AI20" i="4"/>
  <c r="W29" i="3"/>
  <c r="T29" i="3"/>
  <c r="T31" i="4" l="1"/>
  <c r="L51" i="4"/>
  <c r="M16" i="2"/>
  <c r="M21" i="2" s="1"/>
  <c r="L51" i="6"/>
  <c r="U29" i="6"/>
  <c r="AF31" i="4"/>
  <c r="W31" i="4"/>
  <c r="AB29" i="6"/>
  <c r="AC29" i="6"/>
  <c r="AK31" i="5"/>
  <c r="AD31" i="5"/>
  <c r="AK31" i="4"/>
  <c r="AL29" i="6"/>
  <c r="AA42" i="3"/>
  <c r="G51" i="3"/>
  <c r="G58" i="3" s="1"/>
  <c r="G67" i="3" s="1"/>
  <c r="AC42" i="3"/>
  <c r="V43" i="3"/>
  <c r="AD41" i="3"/>
  <c r="AJ41" i="3"/>
  <c r="Y30" i="3"/>
  <c r="C178" i="4"/>
  <c r="D178" i="4" s="1"/>
  <c r="AE18" i="4"/>
  <c r="C175" i="4" s="1"/>
  <c r="D175" i="4" s="1"/>
  <c r="AK18" i="4"/>
  <c r="AF18" i="3"/>
  <c r="AF30" i="3" s="1"/>
  <c r="AL18" i="3"/>
  <c r="AJ42" i="4"/>
  <c r="AD42" i="4"/>
  <c r="AA43" i="6"/>
  <c r="G52" i="6"/>
  <c r="AE31" i="4"/>
  <c r="AA36" i="5"/>
  <c r="T43" i="5"/>
  <c r="AG36" i="5"/>
  <c r="AA42" i="4"/>
  <c r="AA44" i="4" s="1"/>
  <c r="AG42" i="4"/>
  <c r="AF17" i="6"/>
  <c r="F16" i="2"/>
  <c r="F21" i="2" s="1"/>
  <c r="L50" i="3"/>
  <c r="T30" i="3"/>
  <c r="AD42" i="5"/>
  <c r="AJ42" i="5"/>
  <c r="V43" i="5"/>
  <c r="AC36" i="5"/>
  <c r="AI36" i="5"/>
  <c r="AF42" i="5"/>
  <c r="AL42" i="5"/>
  <c r="AF36" i="5"/>
  <c r="AF44" i="5" s="1"/>
  <c r="Y43" i="5"/>
  <c r="AL36" i="5"/>
  <c r="AI42" i="5"/>
  <c r="AC42" i="5"/>
  <c r="AG41" i="3"/>
  <c r="L17" i="2" s="1"/>
  <c r="L22" i="2" s="1"/>
  <c r="AA41" i="3"/>
  <c r="AK18" i="5"/>
  <c r="AE18" i="5"/>
  <c r="AE31" i="5" s="1"/>
  <c r="AC37" i="3"/>
  <c r="AE43" i="4"/>
  <c r="X44" i="4"/>
  <c r="AF18" i="4"/>
  <c r="AL18" i="4"/>
  <c r="AL31" i="4" s="1"/>
  <c r="AB41" i="3"/>
  <c r="AH41" i="3"/>
  <c r="M17" i="2" s="1"/>
  <c r="M22" i="2" s="1"/>
  <c r="P25" i="2"/>
  <c r="P26" i="2" s="1"/>
  <c r="P28" i="2"/>
  <c r="AL18" i="5"/>
  <c r="AF18" i="5"/>
  <c r="AF31" i="5" s="1"/>
  <c r="Y30" i="5"/>
  <c r="U29" i="3"/>
  <c r="D169" i="4"/>
  <c r="D184" i="4" s="1"/>
  <c r="AH36" i="5"/>
  <c r="AB36" i="5"/>
  <c r="U43" i="5"/>
  <c r="AL17" i="6"/>
  <c r="V16" i="2" s="1"/>
  <c r="V21" i="2" s="1"/>
  <c r="AK17" i="3"/>
  <c r="AK30" i="3" s="1"/>
  <c r="AE17" i="3"/>
  <c r="AE42" i="5"/>
  <c r="AK42" i="5"/>
  <c r="AD44" i="6"/>
  <c r="AB37" i="3"/>
  <c r="AB43" i="3" s="1"/>
  <c r="W43" i="4"/>
  <c r="AB18" i="6"/>
  <c r="AH18" i="6"/>
  <c r="AH18" i="4"/>
  <c r="AB18" i="4"/>
  <c r="AK41" i="3"/>
  <c r="U44" i="4"/>
  <c r="AB43" i="4"/>
  <c r="G53" i="4"/>
  <c r="G62" i="4" s="1"/>
  <c r="G74" i="4" s="1"/>
  <c r="AD44" i="4"/>
  <c r="AH34" i="6"/>
  <c r="AB34" i="6"/>
  <c r="AB44" i="6" s="1"/>
  <c r="U43" i="6"/>
  <c r="AI18" i="6"/>
  <c r="AC18" i="6"/>
  <c r="V28" i="6"/>
  <c r="AK17" i="6"/>
  <c r="AK29" i="6" s="1"/>
  <c r="AC44" i="4"/>
  <c r="AB44" i="4"/>
  <c r="AF42" i="6"/>
  <c r="AF44" i="6" s="1"/>
  <c r="AL42" i="6"/>
  <c r="AL44" i="6" s="1"/>
  <c r="K16" i="2"/>
  <c r="K21" i="2" s="1"/>
  <c r="K24" i="2" s="1"/>
  <c r="AG18" i="6"/>
  <c r="AJ44" i="4"/>
  <c r="AI18" i="5"/>
  <c r="G16" i="2" s="1"/>
  <c r="G21" i="2" s="1"/>
  <c r="AC18" i="5"/>
  <c r="AC31" i="5" s="1"/>
  <c r="V30" i="5"/>
  <c r="Q29" i="2"/>
  <c r="AL37" i="3"/>
  <c r="AF37" i="3"/>
  <c r="AF43" i="3" s="1"/>
  <c r="Y42" i="3"/>
  <c r="AL18" i="6"/>
  <c r="AF18" i="6"/>
  <c r="Y28" i="6"/>
  <c r="Y29" i="6" s="1"/>
  <c r="Y30" i="6" s="1"/>
  <c r="AE17" i="6"/>
  <c r="AA18" i="5"/>
  <c r="AA31" i="5" s="1"/>
  <c r="AG18" i="5"/>
  <c r="T30" i="5"/>
  <c r="Y44" i="6"/>
  <c r="AF43" i="6"/>
  <c r="X31" i="5"/>
  <c r="W30" i="3"/>
  <c r="AA37" i="3"/>
  <c r="AA43" i="3" s="1"/>
  <c r="AG37" i="3"/>
  <c r="AG43" i="3" s="1"/>
  <c r="AC41" i="3"/>
  <c r="AI44" i="4"/>
  <c r="C17" i="2"/>
  <c r="C22" i="2" s="1"/>
  <c r="AR24" i="2" s="1"/>
  <c r="AD18" i="5"/>
  <c r="U42" i="3"/>
  <c r="AK37" i="3"/>
  <c r="AK43" i="3" s="1"/>
  <c r="AE37" i="3"/>
  <c r="AE43" i="3" s="1"/>
  <c r="X42" i="3"/>
  <c r="AI17" i="4"/>
  <c r="AC17" i="4"/>
  <c r="V30" i="4"/>
  <c r="P29" i="2"/>
  <c r="AG18" i="4"/>
  <c r="T28" i="6"/>
  <c r="AJ44" i="6"/>
  <c r="AD18" i="6"/>
  <c r="AJ18" i="6"/>
  <c r="AD43" i="6"/>
  <c r="W44" i="6"/>
  <c r="AK18" i="6"/>
  <c r="AE18" i="6"/>
  <c r="AE29" i="6" s="1"/>
  <c r="AJ37" i="3"/>
  <c r="AJ43" i="3" s="1"/>
  <c r="AD37" i="3"/>
  <c r="AD43" i="3" s="1"/>
  <c r="W42" i="3"/>
  <c r="AJ42" i="6"/>
  <c r="AD42" i="6"/>
  <c r="M58" i="5"/>
  <c r="AH44" i="4"/>
  <c r="E17" i="2"/>
  <c r="E22" i="2" s="1"/>
  <c r="AS24" i="2" s="1"/>
  <c r="AI42" i="6"/>
  <c r="AC42" i="6"/>
  <c r="AB18" i="5"/>
  <c r="AB31" i="5" s="1"/>
  <c r="G54" i="4"/>
  <c r="G63" i="4" s="1"/>
  <c r="G75" i="4" s="1"/>
  <c r="V44" i="4"/>
  <c r="AC43" i="4"/>
  <c r="AD36" i="5"/>
  <c r="AD44" i="5" s="1"/>
  <c r="W43" i="5"/>
  <c r="AJ36" i="5"/>
  <c r="AJ44" i="5" s="1"/>
  <c r="AJ17" i="6"/>
  <c r="AJ29" i="6" s="1"/>
  <c r="X43" i="5"/>
  <c r="AK36" i="5"/>
  <c r="AE36" i="5"/>
  <c r="AB17" i="4"/>
  <c r="AH17" i="4"/>
  <c r="U30" i="4"/>
  <c r="W28" i="6"/>
  <c r="W29" i="6" s="1"/>
  <c r="W30" i="6" s="1"/>
  <c r="Y30" i="4"/>
  <c r="Y31" i="4" s="1"/>
  <c r="R25" i="2"/>
  <c r="R26" i="2" s="1"/>
  <c r="R28" i="2"/>
  <c r="AG17" i="4"/>
  <c r="AA17" i="4"/>
  <c r="AA31" i="4" s="1"/>
  <c r="Y44" i="4"/>
  <c r="AF43" i="4"/>
  <c r="V30" i="3"/>
  <c r="N50" i="3"/>
  <c r="AL44" i="4"/>
  <c r="F17" i="2"/>
  <c r="F22" i="2" s="1"/>
  <c r="Q25" i="2"/>
  <c r="Q26" i="2" s="1"/>
  <c r="Q28" i="2"/>
  <c r="AA17" i="6"/>
  <c r="AA29" i="6" s="1"/>
  <c r="AG17" i="6"/>
  <c r="AE18" i="3"/>
  <c r="AE30" i="3" s="1"/>
  <c r="AK18" i="3"/>
  <c r="AA43" i="4"/>
  <c r="G52" i="4"/>
  <c r="G61" i="4" s="1"/>
  <c r="G73" i="4" s="1"/>
  <c r="AG44" i="4"/>
  <c r="D17" i="2"/>
  <c r="D22" i="2" s="1"/>
  <c r="F60" i="5"/>
  <c r="F69" i="5" s="1"/>
  <c r="F74" i="5"/>
  <c r="F79" i="5" s="1"/>
  <c r="I16" i="2"/>
  <c r="I21" i="2" s="1"/>
  <c r="AC18" i="3"/>
  <c r="AC30" i="3" s="1"/>
  <c r="AI18" i="3"/>
  <c r="AI30" i="3" s="1"/>
  <c r="AK42" i="4"/>
  <c r="AK44" i="4" s="1"/>
  <c r="AE42" i="4"/>
  <c r="C183" i="4" s="1"/>
  <c r="D183" i="4" s="1"/>
  <c r="AA42" i="5"/>
  <c r="AG42" i="5"/>
  <c r="AG34" i="6"/>
  <c r="X30" i="4"/>
  <c r="X31" i="4" s="1"/>
  <c r="AI34" i="6"/>
  <c r="AC34" i="6"/>
  <c r="AC44" i="6" s="1"/>
  <c r="V43" i="6"/>
  <c r="AD17" i="6"/>
  <c r="AD29" i="6" s="1"/>
  <c r="AH17" i="6"/>
  <c r="AH29" i="6" s="1"/>
  <c r="AB17" i="6"/>
  <c r="X29" i="6"/>
  <c r="X30" i="6" s="1"/>
  <c r="AI31" i="5"/>
  <c r="AD17" i="4"/>
  <c r="AD31" i="4" s="1"/>
  <c r="AJ17" i="4"/>
  <c r="AJ31" i="4" s="1"/>
  <c r="AB18" i="3"/>
  <c r="AH18" i="3"/>
  <c r="AL42" i="4"/>
  <c r="AF42" i="4"/>
  <c r="AF44" i="4" s="1"/>
  <c r="AI17" i="6"/>
  <c r="AI29" i="6" s="1"/>
  <c r="AF17" i="4"/>
  <c r="AA17" i="3"/>
  <c r="AA30" i="3" s="1"/>
  <c r="AG17" i="3"/>
  <c r="AL41" i="3"/>
  <c r="AF41" i="3"/>
  <c r="AB17" i="3"/>
  <c r="AB30" i="3" s="1"/>
  <c r="AH17" i="3"/>
  <c r="AH30" i="3" s="1"/>
  <c r="W31" i="5"/>
  <c r="AD18" i="4"/>
  <c r="AJ18" i="4"/>
  <c r="AI18" i="4"/>
  <c r="AC18" i="4"/>
  <c r="AK34" i="6"/>
  <c r="AK44" i="6" s="1"/>
  <c r="AE34" i="6"/>
  <c r="AE44" i="6" s="1"/>
  <c r="AE165" i="6" s="1"/>
  <c r="X43" i="6"/>
  <c r="AA18" i="3"/>
  <c r="AG18" i="3"/>
  <c r="AC42" i="4"/>
  <c r="AI42" i="4"/>
  <c r="AH42" i="5"/>
  <c r="AB42" i="5"/>
  <c r="AA44" i="6"/>
  <c r="F24" i="2" l="1"/>
  <c r="AG31" i="4"/>
  <c r="D16" i="2"/>
  <c r="D21" i="2" s="1"/>
  <c r="D24" i="2" s="1"/>
  <c r="AL31" i="5"/>
  <c r="J16" i="2"/>
  <c r="J21" i="2" s="1"/>
  <c r="F25" i="2"/>
  <c r="F26" i="2" s="1"/>
  <c r="AG29" i="6"/>
  <c r="T16" i="2"/>
  <c r="T21" i="2" s="1"/>
  <c r="AD43" i="5"/>
  <c r="W44" i="5"/>
  <c r="AF29" i="6"/>
  <c r="J51" i="6"/>
  <c r="H51" i="6"/>
  <c r="T29" i="6"/>
  <c r="Y43" i="3"/>
  <c r="AF42" i="3"/>
  <c r="AL44" i="5"/>
  <c r="J17" i="2"/>
  <c r="J22" i="2" s="1"/>
  <c r="M67" i="5"/>
  <c r="AH31" i="4"/>
  <c r="E16" i="2"/>
  <c r="E21" i="2" s="1"/>
  <c r="E24" i="2" s="1"/>
  <c r="V31" i="4"/>
  <c r="N51" i="4"/>
  <c r="M51" i="6"/>
  <c r="V29" i="6"/>
  <c r="AB43" i="5"/>
  <c r="U44" i="5"/>
  <c r="U45" i="5" s="1"/>
  <c r="G53" i="5"/>
  <c r="G52" i="5"/>
  <c r="AA43" i="5"/>
  <c r="U30" i="6"/>
  <c r="V27" i="2"/>
  <c r="L16" i="2"/>
  <c r="L21" i="2" s="1"/>
  <c r="L24" i="2" s="1"/>
  <c r="AG30" i="3"/>
  <c r="AB31" i="4"/>
  <c r="V17" i="2"/>
  <c r="V22" i="2" s="1"/>
  <c r="V24" i="2" s="1"/>
  <c r="AC31" i="4"/>
  <c r="N51" i="5"/>
  <c r="V31" i="5"/>
  <c r="AB44" i="5"/>
  <c r="AA44" i="5"/>
  <c r="S16" i="2"/>
  <c r="S21" i="2" s="1"/>
  <c r="L54" i="6"/>
  <c r="L60" i="6"/>
  <c r="L52" i="6"/>
  <c r="AE44" i="4"/>
  <c r="X44" i="6"/>
  <c r="G54" i="6"/>
  <c r="G63" i="6" s="1"/>
  <c r="G75" i="6" s="1"/>
  <c r="AE43" i="6"/>
  <c r="V44" i="6"/>
  <c r="AC43" i="6"/>
  <c r="AE44" i="5"/>
  <c r="AI31" i="4"/>
  <c r="C16" i="2"/>
  <c r="C21" i="2" s="1"/>
  <c r="C24" i="2" s="1"/>
  <c r="AH44" i="5"/>
  <c r="I17" i="2"/>
  <c r="I22" i="2" s="1"/>
  <c r="AU24" i="2" s="1"/>
  <c r="AI44" i="5"/>
  <c r="G17" i="2"/>
  <c r="G22" i="2" s="1"/>
  <c r="AT24" i="2" s="1"/>
  <c r="L53" i="3"/>
  <c r="L52" i="3"/>
  <c r="L51" i="3"/>
  <c r="L57" i="3"/>
  <c r="Y44" i="5"/>
  <c r="AF43" i="5"/>
  <c r="AG44" i="5"/>
  <c r="H17" i="2"/>
  <c r="H22" i="2" s="1"/>
  <c r="N57" i="3"/>
  <c r="N51" i="3"/>
  <c r="N53" i="3"/>
  <c r="AK44" i="5"/>
  <c r="X43" i="3"/>
  <c r="AE42" i="3"/>
  <c r="L51" i="5"/>
  <c r="T31" i="5"/>
  <c r="U31" i="5"/>
  <c r="G24" i="2"/>
  <c r="C184" i="4"/>
  <c r="AC44" i="5"/>
  <c r="U16" i="2"/>
  <c r="U21" i="2" s="1"/>
  <c r="W43" i="3"/>
  <c r="AD42" i="3"/>
  <c r="AB43" i="6"/>
  <c r="U44" i="6"/>
  <c r="S27" i="2" s="1"/>
  <c r="G53" i="6"/>
  <c r="G62" i="6" s="1"/>
  <c r="G74" i="6" s="1"/>
  <c r="W44" i="4"/>
  <c r="AD43" i="4"/>
  <c r="AC43" i="5"/>
  <c r="V44" i="5"/>
  <c r="M24" i="2"/>
  <c r="AH43" i="3"/>
  <c r="AG44" i="6"/>
  <c r="T17" i="2"/>
  <c r="T22" i="2" s="1"/>
  <c r="AB42" i="3"/>
  <c r="G52" i="3"/>
  <c r="G59" i="3" s="1"/>
  <c r="G68" i="3" s="1"/>
  <c r="U43" i="3"/>
  <c r="AH44" i="6"/>
  <c r="U17" i="2"/>
  <c r="U22" i="2" s="1"/>
  <c r="AW24" i="2" s="1"/>
  <c r="M50" i="3"/>
  <c r="U30" i="3"/>
  <c r="L54" i="4"/>
  <c r="L53" i="4"/>
  <c r="L60" i="4"/>
  <c r="L52" i="4"/>
  <c r="K25" i="2"/>
  <c r="K26" i="2" s="1"/>
  <c r="N16" i="2"/>
  <c r="N21" i="2" s="1"/>
  <c r="AL30" i="3"/>
  <c r="M51" i="4"/>
  <c r="U31" i="4"/>
  <c r="AL43" i="3"/>
  <c r="N17" i="2"/>
  <c r="N22" i="2" s="1"/>
  <c r="AI44" i="6"/>
  <c r="S17" i="2"/>
  <c r="S22" i="2" s="1"/>
  <c r="AV24" i="2" s="1"/>
  <c r="AE43" i="5"/>
  <c r="G54" i="5"/>
  <c r="X44" i="5"/>
  <c r="AG31" i="5"/>
  <c r="H16" i="2"/>
  <c r="H21" i="2" s="1"/>
  <c r="AC43" i="3"/>
  <c r="G61" i="6"/>
  <c r="I52" i="6"/>
  <c r="Y31" i="5"/>
  <c r="N24" i="2" l="1"/>
  <c r="N25" i="2" s="1"/>
  <c r="N26" i="2" s="1"/>
  <c r="U24" i="2"/>
  <c r="V29" i="2"/>
  <c r="U27" i="2"/>
  <c r="U29" i="2" s="1"/>
  <c r="T27" i="2"/>
  <c r="AW26" i="2"/>
  <c r="AW27" i="2" s="1"/>
  <c r="U25" i="2"/>
  <c r="U26" i="2" s="1"/>
  <c r="G73" i="6"/>
  <c r="I73" i="6" s="1"/>
  <c r="I61" i="6"/>
  <c r="M54" i="6"/>
  <c r="M60" i="6"/>
  <c r="M53" i="6"/>
  <c r="M52" i="6"/>
  <c r="M28" i="2"/>
  <c r="M25" i="2"/>
  <c r="M26" i="2" s="1"/>
  <c r="U32" i="5"/>
  <c r="G27" i="2"/>
  <c r="G28" i="2" s="1"/>
  <c r="J27" i="2"/>
  <c r="L58" i="3"/>
  <c r="L59" i="3"/>
  <c r="L60" i="3"/>
  <c r="L66" i="3"/>
  <c r="N53" i="4"/>
  <c r="N52" i="4"/>
  <c r="N60" i="4"/>
  <c r="N54" i="4"/>
  <c r="H52" i="6"/>
  <c r="H54" i="6"/>
  <c r="H53" i="6"/>
  <c r="H60" i="6"/>
  <c r="H24" i="2"/>
  <c r="L72" i="4"/>
  <c r="L61" i="4"/>
  <c r="L62" i="4"/>
  <c r="M60" i="4"/>
  <c r="L63" i="4"/>
  <c r="G61" i="5"/>
  <c r="M54" i="5"/>
  <c r="L58" i="5"/>
  <c r="L52" i="5"/>
  <c r="L54" i="5"/>
  <c r="L53" i="5"/>
  <c r="V28" i="2"/>
  <c r="V25" i="2"/>
  <c r="V26" i="2" s="1"/>
  <c r="E25" i="2"/>
  <c r="E26" i="2" s="1"/>
  <c r="AS26" i="2"/>
  <c r="AS27" i="2" s="1"/>
  <c r="L25" i="2"/>
  <c r="L26" i="2" s="1"/>
  <c r="D25" i="2"/>
  <c r="D26" i="2" s="1"/>
  <c r="G25" i="2"/>
  <c r="G26" i="2" s="1"/>
  <c r="AT26" i="2"/>
  <c r="AT27" i="2" s="1"/>
  <c r="J53" i="6"/>
  <c r="J52" i="6"/>
  <c r="J54" i="6"/>
  <c r="J60" i="6"/>
  <c r="N27" i="2"/>
  <c r="M27" i="2"/>
  <c r="M29" i="2" s="1"/>
  <c r="L27" i="2"/>
  <c r="L29" i="2" s="1"/>
  <c r="K27" i="2"/>
  <c r="I24" i="2"/>
  <c r="L62" i="6"/>
  <c r="L72" i="6"/>
  <c r="L61" i="6"/>
  <c r="L63" i="6"/>
  <c r="T24" i="2"/>
  <c r="M52" i="3"/>
  <c r="M51" i="3"/>
  <c r="M57" i="3"/>
  <c r="M53" i="3"/>
  <c r="N52" i="3"/>
  <c r="L53" i="6"/>
  <c r="F27" i="2"/>
  <c r="C27" i="2"/>
  <c r="C25" i="2"/>
  <c r="C26" i="2" s="1"/>
  <c r="C28" i="2"/>
  <c r="AR26" i="2"/>
  <c r="AR27" i="2" s="1"/>
  <c r="S24" i="2"/>
  <c r="G59" i="5"/>
  <c r="M52" i="5"/>
  <c r="M54" i="4"/>
  <c r="M53" i="4"/>
  <c r="M52" i="4"/>
  <c r="N59" i="3"/>
  <c r="N66" i="3"/>
  <c r="N58" i="3"/>
  <c r="N67" i="3" s="1"/>
  <c r="N60" i="3"/>
  <c r="G60" i="5"/>
  <c r="M53" i="5"/>
  <c r="J24" i="2"/>
  <c r="N53" i="5"/>
  <c r="N52" i="5"/>
  <c r="N54" i="5"/>
  <c r="N58" i="5"/>
  <c r="N28" i="2" l="1"/>
  <c r="N29" i="2"/>
  <c r="G68" i="5"/>
  <c r="M68" i="5" s="1"/>
  <c r="M59" i="5"/>
  <c r="S25" i="2"/>
  <c r="S26" i="2" s="1"/>
  <c r="AV26" i="2"/>
  <c r="AV27" i="2" s="1"/>
  <c r="S28" i="2"/>
  <c r="T28" i="2"/>
  <c r="T25" i="2"/>
  <c r="T26" i="2" s="1"/>
  <c r="J28" i="2"/>
  <c r="J25" i="2"/>
  <c r="J26" i="2" s="1"/>
  <c r="L75" i="6"/>
  <c r="L74" i="6"/>
  <c r="L73" i="6"/>
  <c r="L61" i="5"/>
  <c r="L60" i="5"/>
  <c r="L67" i="5"/>
  <c r="L59" i="5"/>
  <c r="N61" i="4"/>
  <c r="N72" i="4"/>
  <c r="N63" i="4"/>
  <c r="N62" i="4"/>
  <c r="M72" i="6"/>
  <c r="M61" i="6"/>
  <c r="M63" i="6"/>
  <c r="M62" i="6"/>
  <c r="F29" i="2"/>
  <c r="F28" i="2"/>
  <c r="I25" i="2"/>
  <c r="I26" i="2" s="1"/>
  <c r="AU26" i="2"/>
  <c r="AU27" i="2" s="1"/>
  <c r="G70" i="5"/>
  <c r="M70" i="5" s="1"/>
  <c r="M61" i="5"/>
  <c r="K29" i="2"/>
  <c r="K28" i="2"/>
  <c r="L67" i="3"/>
  <c r="L68" i="3"/>
  <c r="L69" i="3"/>
  <c r="L28" i="2"/>
  <c r="U28" i="2"/>
  <c r="G69" i="5"/>
  <c r="M69" i="5" s="1"/>
  <c r="M60" i="5"/>
  <c r="N68" i="3"/>
  <c r="N69" i="3"/>
  <c r="M61" i="4"/>
  <c r="M72" i="4"/>
  <c r="M63" i="4"/>
  <c r="M62" i="4"/>
  <c r="J62" i="6"/>
  <c r="J72" i="6"/>
  <c r="J61" i="6"/>
  <c r="J63" i="6"/>
  <c r="L73" i="4"/>
  <c r="L80" i="4" s="1"/>
  <c r="L87" i="4" s="1"/>
  <c r="L93" i="4" s="1"/>
  <c r="L75" i="4"/>
  <c r="L82" i="4" s="1"/>
  <c r="L89" i="4" s="1"/>
  <c r="L95" i="4" s="1"/>
  <c r="L74" i="4"/>
  <c r="L81" i="4" s="1"/>
  <c r="L88" i="4" s="1"/>
  <c r="L94" i="4" s="1"/>
  <c r="J29" i="2"/>
  <c r="S29" i="2"/>
  <c r="H72" i="6"/>
  <c r="H63" i="6"/>
  <c r="H62" i="6"/>
  <c r="H61" i="6"/>
  <c r="C29" i="2"/>
  <c r="D27" i="2"/>
  <c r="N61" i="5"/>
  <c r="N60" i="5"/>
  <c r="N69" i="5" s="1"/>
  <c r="N59" i="5"/>
  <c r="N68" i="5" s="1"/>
  <c r="N67" i="5"/>
  <c r="N70" i="5" s="1"/>
  <c r="M58" i="3"/>
  <c r="M66" i="3"/>
  <c r="M60" i="3"/>
  <c r="M59" i="3"/>
  <c r="H25" i="2"/>
  <c r="H26" i="2" s="1"/>
  <c r="H27" i="2"/>
  <c r="H29" i="2" s="1"/>
  <c r="G29" i="2"/>
  <c r="I27" i="2"/>
  <c r="I29" i="2" s="1"/>
  <c r="T29" i="2"/>
  <c r="I28" i="2" l="1"/>
  <c r="M68" i="3"/>
  <c r="M67" i="3"/>
  <c r="M72" i="3" s="1"/>
  <c r="M77" i="3" s="1"/>
  <c r="M69" i="3"/>
  <c r="M74" i="3" s="1"/>
  <c r="M79" i="3" s="1"/>
  <c r="J75" i="6"/>
  <c r="J74" i="6"/>
  <c r="J73" i="6"/>
  <c r="M73" i="6"/>
  <c r="M75" i="6"/>
  <c r="M74" i="6"/>
  <c r="D29" i="2"/>
  <c r="E27" i="2"/>
  <c r="D28" i="2"/>
  <c r="D69" i="3"/>
  <c r="N72" i="3" s="1"/>
  <c r="N77" i="3" s="1"/>
  <c r="L72" i="3"/>
  <c r="L77" i="3" s="1"/>
  <c r="N73" i="3"/>
  <c r="N78" i="3" s="1"/>
  <c r="M74" i="4"/>
  <c r="M81" i="4" s="1"/>
  <c r="M88" i="4" s="1"/>
  <c r="M94" i="4" s="1"/>
  <c r="M75" i="4"/>
  <c r="M82" i="4" s="1"/>
  <c r="M89" i="4" s="1"/>
  <c r="M95" i="4" s="1"/>
  <c r="M73" i="4"/>
  <c r="M80" i="4" s="1"/>
  <c r="M87" i="4" s="1"/>
  <c r="M93" i="4" s="1"/>
  <c r="N74" i="4"/>
  <c r="N81" i="4" s="1"/>
  <c r="N88" i="4" s="1"/>
  <c r="N94" i="4" s="1"/>
  <c r="N75" i="4"/>
  <c r="N82" i="4" s="1"/>
  <c r="N89" i="4" s="1"/>
  <c r="N95" i="4" s="1"/>
  <c r="N73" i="4"/>
  <c r="N80" i="4" s="1"/>
  <c r="N87" i="4" s="1"/>
  <c r="N93" i="4" s="1"/>
  <c r="H28" i="2"/>
  <c r="H74" i="6"/>
  <c r="H75" i="6"/>
  <c r="H73" i="6"/>
  <c r="N74" i="3"/>
  <c r="N79" i="3" s="1"/>
  <c r="L69" i="5"/>
  <c r="L68" i="5"/>
  <c r="L70" i="5"/>
  <c r="M80" i="6" l="1"/>
  <c r="M87" i="6" s="1"/>
  <c r="D70" i="5"/>
  <c r="L74" i="5" s="1"/>
  <c r="L79" i="5" s="1"/>
  <c r="M81" i="6"/>
  <c r="M88" i="6" s="1"/>
  <c r="J81" i="6"/>
  <c r="J88" i="6" s="1"/>
  <c r="D80" i="6"/>
  <c r="L74" i="3"/>
  <c r="L79" i="3" s="1"/>
  <c r="H82" i="6"/>
  <c r="H89" i="6" s="1"/>
  <c r="H81" i="6"/>
  <c r="H88" i="6" s="1"/>
  <c r="E29" i="2"/>
  <c r="E28" i="2"/>
  <c r="L73" i="3"/>
  <c r="L78" i="3" s="1"/>
  <c r="M73" i="3"/>
  <c r="M78" i="3" s="1"/>
  <c r="I81" i="6" l="1"/>
  <c r="I88" i="6" s="1"/>
  <c r="I80" i="6"/>
  <c r="I87" i="6" s="1"/>
  <c r="L81" i="6"/>
  <c r="L88" i="6" s="1"/>
  <c r="L82" i="6"/>
  <c r="L89" i="6" s="1"/>
  <c r="L80" i="6"/>
  <c r="L87" i="6" s="1"/>
  <c r="H80" i="6"/>
  <c r="H87" i="6" s="1"/>
  <c r="L75" i="5"/>
  <c r="L80" i="5" s="1"/>
  <c r="M82" i="6"/>
  <c r="M89" i="6" s="1"/>
  <c r="J82" i="6"/>
  <c r="J89" i="6" s="1"/>
  <c r="J80" i="6"/>
  <c r="J87" i="6" s="1"/>
  <c r="N75" i="5"/>
  <c r="N80" i="5" s="1"/>
  <c r="M75" i="5"/>
  <c r="M80" i="5" s="1"/>
  <c r="N74" i="5"/>
  <c r="N79" i="5" s="1"/>
  <c r="N73" i="5"/>
  <c r="N78" i="5" s="1"/>
  <c r="M74" i="5"/>
  <c r="M79" i="5" s="1"/>
  <c r="M73" i="5"/>
  <c r="M78" i="5" s="1"/>
  <c r="L73" i="5"/>
  <c r="L78" i="5" s="1"/>
</calcChain>
</file>

<file path=xl/sharedStrings.xml><?xml version="1.0" encoding="utf-8"?>
<sst xmlns="http://schemas.openxmlformats.org/spreadsheetml/2006/main" count="1008" uniqueCount="171">
  <si>
    <t>Net Zero Carbon</t>
  </si>
  <si>
    <t>Gloucestershire</t>
  </si>
  <si>
    <t xml:space="preserve">Cost detail for net zero specifications </t>
  </si>
  <si>
    <t>Part L 2021</t>
  </si>
  <si>
    <t>Consolidated cost analyses</t>
  </si>
  <si>
    <t>FHS Part L 2026</t>
  </si>
  <si>
    <t>Base cost year</t>
  </si>
  <si>
    <t>Q2 2026</t>
  </si>
  <si>
    <t>select dropdown to change year</t>
  </si>
  <si>
    <t>Location factor adjust</t>
  </si>
  <si>
    <t>Oncost uplift for projects delivered by contractors</t>
  </si>
  <si>
    <t>Baseline</t>
  </si>
  <si>
    <t>Housing</t>
  </si>
  <si>
    <t>GIA</t>
  </si>
  <si>
    <t>Units</t>
  </si>
  <si>
    <t>Base cost</t>
  </si>
  <si>
    <t>Fabric &amp; Ventilation</t>
  </si>
  <si>
    <t>Heating systems</t>
  </si>
  <si>
    <t>Renewables (PVs)</t>
  </si>
  <si>
    <t>Oncosts Y/N</t>
  </si>
  <si>
    <t>N</t>
  </si>
  <si>
    <t>With location uplift and prelims</t>
  </si>
  <si>
    <t>Cost Uplift per m2 GIA</t>
  </si>
  <si>
    <t>Total uplift (£/m²)</t>
  </si>
  <si>
    <t>MEP</t>
  </si>
  <si>
    <t>Total uplift (£ per building)</t>
  </si>
  <si>
    <t>Solar</t>
  </si>
  <si>
    <t>Total uplift (£ per unit)</t>
  </si>
  <si>
    <r>
      <t>Total (£/</t>
    </r>
    <r>
      <rPr>
        <b/>
        <sz val="8"/>
        <color rgb="FFB2B2B2"/>
        <rFont val="Segoe UI"/>
        <family val="2"/>
      </rPr>
      <t>m²</t>
    </r>
    <r>
      <rPr>
        <b/>
        <sz val="8"/>
        <color rgb="FF000000"/>
        <rFont val="Segoe UI"/>
        <family val="2"/>
      </rPr>
      <t>)*</t>
    </r>
  </si>
  <si>
    <t>Base build costs (notional) (£/m²)</t>
  </si>
  <si>
    <t>Total per home</t>
  </si>
  <si>
    <t>Percentage uplift</t>
  </si>
  <si>
    <t>* totals do not sum exactly due to rounding</t>
  </si>
  <si>
    <t>FABRIC, VENTILATION AND PV</t>
  </si>
  <si>
    <t>Element</t>
  </si>
  <si>
    <t>Quantity</t>
  </si>
  <si>
    <t>Specification</t>
  </si>
  <si>
    <t>Cost per unit</t>
  </si>
  <si>
    <t>Cost per building</t>
  </si>
  <si>
    <t>Cost Δ per building</t>
  </si>
  <si>
    <t>Cost Δ per building vs BAU 2025</t>
  </si>
  <si>
    <t>Unit</t>
  </si>
  <si>
    <t>Building Regulations Part L</t>
  </si>
  <si>
    <t>Future Homes Standard</t>
  </si>
  <si>
    <t>Level 1a
(SHD 30)</t>
  </si>
  <si>
    <t>Floor</t>
  </si>
  <si>
    <t>m2</t>
  </si>
  <si>
    <t>Grd Floor [u-Value=0.13 W/m².K]</t>
  </si>
  <si>
    <t>Grd Floor [u-Value=0.12 W/m².K]</t>
  </si>
  <si>
    <t>Grd Floor [u-Value=0.09 W/m².K]</t>
  </si>
  <si>
    <t>ExternalWall</t>
  </si>
  <si>
    <t>Ex Wall - Trad+MW [u-Value=0.18 W/m².K]</t>
  </si>
  <si>
    <t>Ex Wall - Trad+MW [u-Value=0.15 W/m².K]</t>
  </si>
  <si>
    <t>Ex Wall - Trad+MW [u-Value=0.12 W/m².K]</t>
  </si>
  <si>
    <t>Dormer wall</t>
  </si>
  <si>
    <t>Bay wall</t>
  </si>
  <si>
    <t>Party Wall</t>
  </si>
  <si>
    <t>Party Wall (generic)</t>
  </si>
  <si>
    <t>Roof</t>
  </si>
  <si>
    <t>Roof - Ins at Joists [u-Value=0.11 W/m².K]</t>
  </si>
  <si>
    <t>Roof - Ins at Joists [u-Value=0.09 W/m².K]</t>
  </si>
  <si>
    <t>Roof - Ins at Joists [u-Value=0.1 W/m².K]</t>
  </si>
  <si>
    <t>Sloping roof</t>
  </si>
  <si>
    <t>Dormer roof</t>
  </si>
  <si>
    <t>Window</t>
  </si>
  <si>
    <t>Windows [u-Value=1.2 W/m².K]</t>
  </si>
  <si>
    <t>Windows [u-Value=0.8 W/m².K]</t>
  </si>
  <si>
    <t>Door</t>
  </si>
  <si>
    <t>Doors</t>
  </si>
  <si>
    <t>Doors [u-Value=1 W/m².K]</t>
  </si>
  <si>
    <t>Rooflights</t>
  </si>
  <si>
    <t>Thermalbridging</t>
  </si>
  <si>
    <t>Themal bridging</t>
  </si>
  <si>
    <t>Nr</t>
  </si>
  <si>
    <t>Standard</t>
  </si>
  <si>
    <t>Enhanced (detached) [y value improved by=c.0.06W/m3 K]</t>
  </si>
  <si>
    <t>Enhanced (semi) [y value improved by=c.0.03W/m3 K]</t>
  </si>
  <si>
    <t>Ventilation</t>
  </si>
  <si>
    <t>Ventilation unit</t>
  </si>
  <si>
    <t>Intermittent extract fans with trickle vents [Semi / terrace=4 Fans per home]</t>
  </si>
  <si>
    <t>Good Qual MVHR [Unit=1Per home]</t>
  </si>
  <si>
    <t>Ventduct</t>
  </si>
  <si>
    <t>Ventilation duct</t>
  </si>
  <si>
    <t>none</t>
  </si>
  <si>
    <t>MVHR rigid ductwork - semi + mid</t>
  </si>
  <si>
    <t>MVHR rigid ductwork - detached</t>
  </si>
  <si>
    <t>Airtightness</t>
  </si>
  <si>
    <t>Airtightness level 1 [Air permeability rate=5m³/h·m² at 50 Pa ]</t>
  </si>
  <si>
    <t>Airtightness level 2a - Houses [Air permeability rate=4m³/h·m² at 50 Pa ]</t>
  </si>
  <si>
    <t>Airtightness level 3 - Houses [Air permeability rate=1m³/h·m² at 50 Pa ]</t>
  </si>
  <si>
    <t>Airtightness level 2 [Air permeability rate=3m³/h·m² at 50 Pa ]</t>
  </si>
  <si>
    <t>EE Lighting</t>
  </si>
  <si>
    <t>PV</t>
  </si>
  <si>
    <t>Photovoltaic array fixed</t>
  </si>
  <si>
    <t>Roof mounted PV - fixed  [Installations =1Number]</t>
  </si>
  <si>
    <t>kWp</t>
  </si>
  <si>
    <t>Roof mounted PV - variable [Output=1kWp]</t>
  </si>
  <si>
    <t xml:space="preserve">Total </t>
  </si>
  <si>
    <t>Uplift</t>
  </si>
  <si>
    <t>HEATING SYSTEM TYPE</t>
  </si>
  <si>
    <t>Cost Δ per building vs BAU 2021</t>
  </si>
  <si>
    <t>Gas boiler</t>
  </si>
  <si>
    <t>Heatingsource</t>
  </si>
  <si>
    <t>Heating source</t>
  </si>
  <si>
    <t>Condensing gas boiler - combi [kW output=24kW]</t>
  </si>
  <si>
    <t>Air Source Heat Pump - higher eff (incl cylinder) [kW output=5kW]</t>
  </si>
  <si>
    <t>Heatdistribution</t>
  </si>
  <si>
    <t>Heating distribution system</t>
  </si>
  <si>
    <t>Low temperature radiators [Per =1m2 GIFA]</t>
  </si>
  <si>
    <t>Hwstore</t>
  </si>
  <si>
    <t>Hotwater system</t>
  </si>
  <si>
    <t>None</t>
  </si>
  <si>
    <t>WWHR</t>
  </si>
  <si>
    <t>WWHR ground floor (tray)</t>
  </si>
  <si>
    <t>WWHR - pipe system [Showersave=QB1-21C]</t>
  </si>
  <si>
    <t>WWHR upper floor (pipe)</t>
  </si>
  <si>
    <t>GasSupply</t>
  </si>
  <si>
    <t>Gas supply</t>
  </si>
  <si>
    <t>PowerSupply</t>
  </si>
  <si>
    <t>Power supply</t>
  </si>
  <si>
    <t>Enhanced electrical supply - ASHP [kVa uplift=kVa]</t>
  </si>
  <si>
    <t>Raw cost</t>
  </si>
  <si>
    <t>London uplift to base costs</t>
  </si>
  <si>
    <t>Add OHP, prelims, contingency</t>
  </si>
  <si>
    <t>Prelims</t>
  </si>
  <si>
    <t>OHP</t>
  </si>
  <si>
    <t>contingency</t>
  </si>
  <si>
    <t>Notional</t>
  </si>
  <si>
    <t>Cost variance per project</t>
  </si>
  <si>
    <t>Cost variance per building / home</t>
  </si>
  <si>
    <t>Level 1b
(SHD 15-20)</t>
  </si>
  <si>
    <t>100% TER + 10% TFEE</t>
  </si>
  <si>
    <t>100% TER + 10% TFEE + Unregulated</t>
  </si>
  <si>
    <t>Level 2
(SHD 20/ EUI 35)</t>
  </si>
  <si>
    <t>BAU 2021</t>
  </si>
  <si>
    <t>FHS Option 1</t>
  </si>
  <si>
    <t>100% TER</t>
  </si>
  <si>
    <t>SHD/EUI/PV Net Zero</t>
  </si>
  <si>
    <t>Externalwall</t>
  </si>
  <si>
    <t>External walls</t>
  </si>
  <si>
    <t>Ex Wall - Trad+MW [u-Value=0.14 W/m².K]</t>
  </si>
  <si>
    <t>Ex Wall - Trad+MW [u-Value=0.1 W/m².K]</t>
  </si>
  <si>
    <t xml:space="preserve">Photovoltaic array variable BAU </t>
  </si>
  <si>
    <t>Battery Storage</t>
  </si>
  <si>
    <t>Window and glazed doors</t>
  </si>
  <si>
    <t>Enhanced (detached) [y value improved by=c.0.03W/m3 K]</t>
  </si>
  <si>
    <t>Intermittent extract fans with trickle vents [Detached=4 Fans per home]</t>
  </si>
  <si>
    <t>Cost Δ per building vs FHS</t>
  </si>
  <si>
    <t>Condensing gas boiler - system [kW output=18kW]</t>
  </si>
  <si>
    <t>Air Source Heat Pump - higher eff (incl cylinder) [kW output=7kW]</t>
  </si>
  <si>
    <t>LP24</t>
  </si>
  <si>
    <t>South Glos uplift -</t>
  </si>
  <si>
    <t>Cost variance per m²</t>
  </si>
  <si>
    <t>Emitters</t>
  </si>
  <si>
    <t/>
  </si>
  <si>
    <t>Enhanced (semi) [y value improved by=c.0.06W/m3 K]</t>
  </si>
  <si>
    <t>Grd Floor [u-Value=0.17 W/m².K]</t>
  </si>
  <si>
    <t>Grd Floor [u-Value=0.08 W/m².K]</t>
  </si>
  <si>
    <t>Ex Wall - LMF+MW [u-Value=0.12 W/m².K]</t>
  </si>
  <si>
    <t>Ex Wall - Trad+MW [u-Value=0.13 W/m².K]</t>
  </si>
  <si>
    <t>Roof - Ins at Pitch [u-Value=0.11 W/m².K]</t>
  </si>
  <si>
    <t>Roof - Ins at Pitch [u-Value=0.1 W/m².K]</t>
  </si>
  <si>
    <t>Roof - Ins at Pitch [u-Value=0.09 W/m².K]</t>
  </si>
  <si>
    <t>Enhanced (flats) [y value improved by=c.0.06W/m3 K]</t>
  </si>
  <si>
    <t>Enhanced (flats) [y value improved by=c.0.03W/m3 K]</t>
  </si>
  <si>
    <t>Intermittent extract fans with trickle vents [Small Flat=2 Fans per home]</t>
  </si>
  <si>
    <t>MVHR rigid ductwork - small flat</t>
  </si>
  <si>
    <t>Airtightness level 2a - Flats [Air permeability rate=4m³/h·m² at 50 Pa ]</t>
  </si>
  <si>
    <t>Airtightness level 3 - Flats [Air permeability rate=1m³/h·m² at 50 Pa ]</t>
  </si>
  <si>
    <t>Heating distribution system -emitters</t>
  </si>
  <si>
    <t>WWHR - average for block of flats [Assumes =3/4 pipe and1/4 pumped units]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</si>
</sst>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£&quot;#,##0;[Red]\-&quot;£&quot;#,##0"/>
    <numFmt numFmtId="43" formatCode="_-* #,##0.00_-;\-* #,##0.00_-;_-* &quot;-&quot;??_-;_-@_-"/>
    <numFmt numFmtId="164" formatCode="[$-F800]dddd\,\ mmmm\ dd\,\ yyyy"/>
    <numFmt numFmtId="165" formatCode="&quot;£&quot;#,##0"/>
    <numFmt numFmtId="166" formatCode="0.0%"/>
    <numFmt numFmtId="167" formatCode="0.0"/>
    <numFmt numFmtId="168" formatCode="_-* #,##0.0_-;\-* #,##0.0_-;_-* &quot;-&quot;??_-;_-@_-"/>
    <numFmt numFmtId="169" formatCode="&quot;£&quot;#,##0.00"/>
    <numFmt numFmtId="170" formatCode="_-* #,##0_-;\-* #,##0_-;_-* &quot;-&quot;??_-;_-@_-"/>
  </numFmts>
  <fonts count="27">
    <font>
      <sz val="10"/>
      <color theme="1"/>
      <name val="Arial"/>
      <family val="2"/>
    </font>
    <font>
      <sz val="11"/>
      <color theme="1"/>
      <name val="Season Mix"/>
      <family val="2"/>
      <scheme val="minor"/>
    </font>
    <font>
      <b/>
      <sz val="11"/>
      <color theme="0"/>
      <name val="Season Mix"/>
      <family val="2"/>
      <scheme val="minor"/>
    </font>
    <font>
      <b/>
      <sz val="11"/>
      <color theme="1"/>
      <name val="Season Mix"/>
      <family val="2"/>
      <scheme val="minor"/>
    </font>
    <font>
      <sz val="10"/>
      <color theme="1"/>
      <name val="Arial"/>
      <family val="2"/>
    </font>
    <font>
      <sz val="18"/>
      <color theme="1"/>
      <name val="Arial"/>
      <family val="2"/>
    </font>
    <font>
      <sz val="14"/>
      <color theme="1"/>
      <name val="Arial"/>
      <family val="2"/>
    </font>
    <font>
      <sz val="18"/>
      <color theme="4"/>
      <name val="Arial"/>
      <family val="2"/>
    </font>
    <font>
      <sz val="11"/>
      <color rgb="FFFF0000"/>
      <name val="Arial"/>
      <family val="2"/>
    </font>
    <font>
      <sz val="11"/>
      <name val="Season Mix"/>
      <family val="2"/>
      <scheme val="minor"/>
    </font>
    <font>
      <b/>
      <sz val="20"/>
      <name val="Season Mix"/>
      <family val="2"/>
      <scheme val="minor"/>
    </font>
    <font>
      <b/>
      <sz val="11"/>
      <name val="Season Mix"/>
      <family val="2"/>
      <scheme val="minor"/>
    </font>
    <font>
      <b/>
      <sz val="9"/>
      <color theme="0"/>
      <name val="Season Mix"/>
      <family val="2"/>
      <scheme val="minor"/>
    </font>
    <font>
      <b/>
      <sz val="8"/>
      <color rgb="FF000000"/>
      <name val="Segoe UI"/>
      <family val="2"/>
    </font>
    <font>
      <sz val="9"/>
      <color rgb="FF000000"/>
      <name val="Segoe UI"/>
      <family val="2"/>
    </font>
    <font>
      <b/>
      <sz val="8"/>
      <color rgb="FFB2B2B2"/>
      <name val="Segoe UI"/>
      <family val="2"/>
    </font>
    <font>
      <b/>
      <sz val="9"/>
      <color rgb="FF000000"/>
      <name val="Segoe UI"/>
      <family val="2"/>
    </font>
    <font>
      <b/>
      <sz val="7"/>
      <color rgb="FF000000"/>
      <name val="Segoe UI"/>
      <family val="2"/>
    </font>
    <font>
      <sz val="10"/>
      <color theme="0" tint="-0.249977111117893"/>
      <name val="Arial"/>
      <family val="2"/>
    </font>
    <font>
      <b/>
      <sz val="18"/>
      <name val="Arial"/>
      <family val="2"/>
    </font>
    <font>
      <sz val="10"/>
      <color theme="0"/>
      <name val="Arial"/>
      <family val="2"/>
    </font>
    <font>
      <b/>
      <sz val="10"/>
      <color theme="0" tint="-0.249977111117893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F5F5F5"/>
      </right>
      <top/>
      <bottom/>
      <diagonal/>
    </border>
    <border>
      <left style="thin">
        <color rgb="FFF5F5F5"/>
      </left>
      <right style="thin">
        <color rgb="FFF5F5F5"/>
      </right>
      <top/>
      <bottom/>
      <diagonal/>
    </border>
    <border>
      <left style="thin">
        <color rgb="FFF5F5F5"/>
      </left>
      <right/>
      <top/>
      <bottom/>
      <diagonal/>
    </border>
    <border>
      <left/>
      <right style="thin">
        <color rgb="FFF5F5F5"/>
      </right>
      <top style="thin">
        <color rgb="FFF5F5F5"/>
      </top>
      <bottom style="thin">
        <color rgb="FFF5F5F5"/>
      </bottom>
      <diagonal/>
    </border>
    <border>
      <left style="thin">
        <color rgb="FFF5F5F5"/>
      </left>
      <right style="thin">
        <color rgb="FFF5F5F5"/>
      </right>
      <top style="thin">
        <color rgb="FFF5F5F5"/>
      </top>
      <bottom style="thin">
        <color rgb="FFF5F5F5"/>
      </bottom>
      <diagonal/>
    </border>
    <border>
      <left style="thin">
        <color rgb="FFF5F5F5"/>
      </left>
      <right/>
      <top style="thin">
        <color rgb="FFF5F5F5"/>
      </top>
      <bottom style="thin">
        <color rgb="FFF5F5F5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F5F5F5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</cellStyleXfs>
  <cellXfs count="259">
    <xf numFmtId="0" fontId="0" fillId="0" borderId="0" xfId="0"/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0" fontId="9" fillId="2" borderId="0" xfId="3" applyFont="1" applyFill="1"/>
    <xf numFmtId="0" fontId="1" fillId="2" borderId="0" xfId="3" applyFill="1"/>
    <xf numFmtId="9" fontId="1" fillId="2" borderId="0" xfId="2" applyFont="1" applyFill="1"/>
    <xf numFmtId="0" fontId="10" fillId="2" borderId="0" xfId="3" applyFont="1" applyFill="1"/>
    <xf numFmtId="0" fontId="11" fillId="2" borderId="1" xfId="3" applyFont="1" applyFill="1" applyBorder="1"/>
    <xf numFmtId="0" fontId="12" fillId="3" borderId="1" xfId="4" applyFont="1" applyFill="1" applyBorder="1" applyAlignment="1">
      <alignment vertical="center"/>
    </xf>
    <xf numFmtId="0" fontId="2" fillId="2" borderId="0" xfId="3" applyFont="1" applyFill="1"/>
    <xf numFmtId="0" fontId="11" fillId="2" borderId="0" xfId="3" applyFont="1" applyFill="1"/>
    <xf numFmtId="9" fontId="11" fillId="2" borderId="1" xfId="2" applyFont="1" applyFill="1" applyBorder="1"/>
    <xf numFmtId="9" fontId="11" fillId="2" borderId="1" xfId="2" applyFont="1" applyFill="1" applyBorder="1" applyAlignment="1">
      <alignment horizontal="left"/>
    </xf>
    <xf numFmtId="9" fontId="11" fillId="2" borderId="1" xfId="3" applyNumberFormat="1" applyFont="1" applyFill="1" applyBorder="1" applyAlignment="1">
      <alignment wrapText="1"/>
    </xf>
    <xf numFmtId="9" fontId="9" fillId="2" borderId="0" xfId="3" applyNumberFormat="1" applyFont="1" applyFill="1"/>
    <xf numFmtId="9" fontId="9" fillId="2" borderId="0" xfId="2" applyFont="1" applyFill="1" applyBorder="1" applyAlignment="1">
      <alignment horizontal="left"/>
    </xf>
    <xf numFmtId="14" fontId="1" fillId="2" borderId="0" xfId="3" applyNumberFormat="1" applyFill="1"/>
    <xf numFmtId="0" fontId="2" fillId="3" borderId="2" xfId="3" applyFont="1" applyFill="1" applyBorder="1"/>
    <xf numFmtId="0" fontId="0" fillId="2" borderId="0" xfId="0" applyFill="1"/>
    <xf numFmtId="9" fontId="2" fillId="3" borderId="5" xfId="3" applyNumberFormat="1" applyFont="1" applyFill="1" applyBorder="1"/>
    <xf numFmtId="0" fontId="2" fillId="3" borderId="9" xfId="3" applyFont="1" applyFill="1" applyBorder="1" applyAlignment="1">
      <alignment horizontal="center" wrapText="1"/>
    </xf>
    <xf numFmtId="0" fontId="2" fillId="3" borderId="10" xfId="3" applyFont="1" applyFill="1" applyBorder="1" applyAlignment="1">
      <alignment horizontal="center" wrapText="1"/>
    </xf>
    <xf numFmtId="0" fontId="2" fillId="3" borderId="11" xfId="3" applyFont="1" applyFill="1" applyBorder="1" applyAlignment="1">
      <alignment horizontal="center" wrapText="1"/>
    </xf>
    <xf numFmtId="9" fontId="9" fillId="2" borderId="2" xfId="3" applyNumberFormat="1" applyFont="1" applyFill="1" applyBorder="1"/>
    <xf numFmtId="0" fontId="9" fillId="2" borderId="12" xfId="3" applyFont="1" applyFill="1" applyBorder="1" applyAlignment="1">
      <alignment horizontal="center"/>
    </xf>
    <xf numFmtId="0" fontId="9" fillId="2" borderId="13" xfId="3" applyFont="1" applyFill="1" applyBorder="1" applyAlignment="1">
      <alignment horizontal="center"/>
    </xf>
    <xf numFmtId="0" fontId="9" fillId="2" borderId="14" xfId="3" applyFont="1" applyFill="1" applyBorder="1" applyAlignment="1">
      <alignment horizontal="center"/>
    </xf>
    <xf numFmtId="0" fontId="9" fillId="2" borderId="15" xfId="3" applyFont="1" applyFill="1" applyBorder="1" applyAlignment="1">
      <alignment horizontal="center"/>
    </xf>
    <xf numFmtId="0" fontId="9" fillId="2" borderId="16" xfId="3" applyFont="1" applyFill="1" applyBorder="1" applyAlignment="1">
      <alignment horizontal="center"/>
    </xf>
    <xf numFmtId="9" fontId="9" fillId="2" borderId="5" xfId="3" applyNumberFormat="1" applyFont="1" applyFill="1" applyBorder="1"/>
    <xf numFmtId="0" fontId="9" fillId="2" borderId="9" xfId="3" applyFont="1" applyFill="1" applyBorder="1" applyAlignment="1">
      <alignment horizontal="center"/>
    </xf>
    <xf numFmtId="0" fontId="9" fillId="2" borderId="10" xfId="3" applyFont="1" applyFill="1" applyBorder="1" applyAlignment="1">
      <alignment horizontal="center"/>
    </xf>
    <xf numFmtId="0" fontId="9" fillId="2" borderId="17" xfId="3" applyFont="1" applyFill="1" applyBorder="1" applyAlignment="1">
      <alignment horizontal="center"/>
    </xf>
    <xf numFmtId="0" fontId="9" fillId="2" borderId="18" xfId="3" applyFont="1" applyFill="1" applyBorder="1" applyAlignment="1">
      <alignment horizontal="center"/>
    </xf>
    <xf numFmtId="0" fontId="9" fillId="2" borderId="11" xfId="3" applyFont="1" applyFill="1" applyBorder="1" applyAlignment="1">
      <alignment horizontal="center"/>
    </xf>
    <xf numFmtId="0" fontId="11" fillId="2" borderId="2" xfId="3" applyFont="1" applyFill="1" applyBorder="1"/>
    <xf numFmtId="0" fontId="9" fillId="0" borderId="12" xfId="3" applyFont="1" applyBorder="1" applyAlignment="1">
      <alignment horizontal="center" vertical="center"/>
    </xf>
    <xf numFmtId="0" fontId="9" fillId="0" borderId="13" xfId="3" applyFont="1" applyBorder="1"/>
    <xf numFmtId="0" fontId="9" fillId="0" borderId="14" xfId="3" applyFont="1" applyBorder="1"/>
    <xf numFmtId="0" fontId="9" fillId="0" borderId="15" xfId="3" applyFont="1" applyBorder="1"/>
    <xf numFmtId="0" fontId="9" fillId="0" borderId="12" xfId="3" applyFont="1" applyBorder="1"/>
    <xf numFmtId="0" fontId="9" fillId="0" borderId="19" xfId="3" applyFont="1" applyBorder="1"/>
    <xf numFmtId="0" fontId="9" fillId="0" borderId="16" xfId="3" applyFont="1" applyBorder="1"/>
    <xf numFmtId="0" fontId="9" fillId="0" borderId="2" xfId="3" applyFont="1" applyBorder="1"/>
    <xf numFmtId="0" fontId="9" fillId="2" borderId="20" xfId="3" applyFont="1" applyFill="1" applyBorder="1"/>
    <xf numFmtId="165" fontId="9" fillId="2" borderId="21" xfId="3" applyNumberFormat="1" applyFont="1" applyFill="1" applyBorder="1" applyAlignment="1">
      <alignment horizontal="center" vertical="center"/>
    </xf>
    <xf numFmtId="165" fontId="9" fillId="2" borderId="22" xfId="3" applyNumberFormat="1" applyFont="1" applyFill="1" applyBorder="1" applyAlignment="1">
      <alignment horizontal="center"/>
    </xf>
    <xf numFmtId="165" fontId="9" fillId="2" borderId="0" xfId="3" applyNumberFormat="1" applyFont="1" applyFill="1" applyAlignment="1">
      <alignment horizontal="center"/>
    </xf>
    <xf numFmtId="165" fontId="9" fillId="2" borderId="23" xfId="3" applyNumberFormat="1" applyFont="1" applyFill="1" applyBorder="1" applyAlignment="1">
      <alignment horizontal="center"/>
    </xf>
    <xf numFmtId="165" fontId="9" fillId="2" borderId="21" xfId="3" applyNumberFormat="1" applyFont="1" applyFill="1" applyBorder="1" applyAlignment="1">
      <alignment horizontal="center"/>
    </xf>
    <xf numFmtId="165" fontId="9" fillId="2" borderId="24" xfId="3" applyNumberFormat="1" applyFont="1" applyFill="1" applyBorder="1" applyAlignment="1">
      <alignment horizontal="center"/>
    </xf>
    <xf numFmtId="165" fontId="9" fillId="2" borderId="4" xfId="3" applyNumberFormat="1" applyFont="1" applyFill="1" applyBorder="1" applyAlignment="1">
      <alignment horizontal="center"/>
    </xf>
    <xf numFmtId="165" fontId="9" fillId="2" borderId="20" xfId="3" applyNumberFormat="1" applyFont="1" applyFill="1" applyBorder="1" applyAlignment="1">
      <alignment horizontal="center"/>
    </xf>
    <xf numFmtId="165" fontId="9" fillId="2" borderId="3" xfId="3" applyNumberFormat="1" applyFont="1" applyFill="1" applyBorder="1" applyAlignment="1">
      <alignment horizontal="center" vertical="center"/>
    </xf>
    <xf numFmtId="165" fontId="9" fillId="2" borderId="24" xfId="3" applyNumberFormat="1" applyFont="1" applyFill="1" applyBorder="1" applyAlignment="1">
      <alignment horizontal="center" vertical="center"/>
    </xf>
    <xf numFmtId="165" fontId="9" fillId="2" borderId="0" xfId="3" applyNumberFormat="1" applyFont="1" applyFill="1" applyAlignment="1">
      <alignment horizontal="center" vertical="center"/>
    </xf>
    <xf numFmtId="165" fontId="9" fillId="2" borderId="23" xfId="3" applyNumberFormat="1" applyFont="1" applyFill="1" applyBorder="1" applyAlignment="1">
      <alignment horizontal="center" vertical="center"/>
    </xf>
    <xf numFmtId="165" fontId="9" fillId="2" borderId="3" xfId="3" applyNumberFormat="1" applyFont="1" applyFill="1" applyBorder="1" applyAlignment="1">
      <alignment horizontal="center"/>
    </xf>
    <xf numFmtId="165" fontId="9" fillId="2" borderId="25" xfId="3" applyNumberFormat="1" applyFont="1" applyFill="1" applyBorder="1" applyAlignment="1">
      <alignment horizontal="center"/>
    </xf>
    <xf numFmtId="165" fontId="9" fillId="2" borderId="11" xfId="3" applyNumberFormat="1" applyFont="1" applyFill="1" applyBorder="1" applyAlignment="1">
      <alignment horizontal="center"/>
    </xf>
    <xf numFmtId="165" fontId="9" fillId="2" borderId="9" xfId="3" applyNumberFormat="1" applyFont="1" applyFill="1" applyBorder="1" applyAlignment="1">
      <alignment horizontal="center"/>
    </xf>
    <xf numFmtId="165" fontId="9" fillId="2" borderId="18" xfId="3" applyNumberFormat="1" applyFont="1" applyFill="1" applyBorder="1" applyAlignment="1">
      <alignment horizontal="center"/>
    </xf>
    <xf numFmtId="0" fontId="9" fillId="2" borderId="26" xfId="3" applyFont="1" applyFill="1" applyBorder="1"/>
    <xf numFmtId="165" fontId="9" fillId="4" borderId="27" xfId="3" applyNumberFormat="1" applyFont="1" applyFill="1" applyBorder="1" applyAlignment="1">
      <alignment horizontal="center"/>
    </xf>
    <xf numFmtId="165" fontId="9" fillId="4" borderId="28" xfId="3" applyNumberFormat="1" applyFont="1" applyFill="1" applyBorder="1" applyAlignment="1">
      <alignment horizontal="center"/>
    </xf>
    <xf numFmtId="165" fontId="9" fillId="4" borderId="29" xfId="3" applyNumberFormat="1" applyFont="1" applyFill="1" applyBorder="1" applyAlignment="1">
      <alignment horizontal="center"/>
    </xf>
    <xf numFmtId="165" fontId="9" fillId="4" borderId="30" xfId="3" applyNumberFormat="1" applyFont="1" applyFill="1" applyBorder="1" applyAlignment="1">
      <alignment horizontal="center"/>
    </xf>
    <xf numFmtId="165" fontId="9" fillId="4" borderId="31" xfId="3" applyNumberFormat="1" applyFont="1" applyFill="1" applyBorder="1" applyAlignment="1">
      <alignment horizontal="center"/>
    </xf>
    <xf numFmtId="0" fontId="11" fillId="2" borderId="15" xfId="3" applyFont="1" applyFill="1" applyBorder="1"/>
    <xf numFmtId="0" fontId="9" fillId="2" borderId="12" xfId="3" applyFont="1" applyFill="1" applyBorder="1" applyAlignment="1">
      <alignment horizontal="center" vertical="center"/>
    </xf>
    <xf numFmtId="0" fontId="9" fillId="2" borderId="23" xfId="3" applyFont="1" applyFill="1" applyBorder="1"/>
    <xf numFmtId="0" fontId="1" fillId="0" borderId="0" xfId="3"/>
    <xf numFmtId="0" fontId="13" fillId="0" borderId="32" xfId="0" applyFont="1" applyBorder="1" applyAlignment="1">
      <alignment vertical="center" readingOrder="1"/>
    </xf>
    <xf numFmtId="0" fontId="13" fillId="0" borderId="33" xfId="0" applyFont="1" applyBorder="1" applyAlignment="1">
      <alignment horizontal="center" vertical="center" readingOrder="1"/>
    </xf>
    <xf numFmtId="0" fontId="13" fillId="0" borderId="34" xfId="0" applyFont="1" applyBorder="1" applyAlignment="1">
      <alignment vertical="center" readingOrder="1"/>
    </xf>
    <xf numFmtId="0" fontId="11" fillId="2" borderId="18" xfId="3" applyFont="1" applyFill="1" applyBorder="1"/>
    <xf numFmtId="165" fontId="11" fillId="2" borderId="10" xfId="3" applyNumberFormat="1" applyFont="1" applyFill="1" applyBorder="1" applyAlignment="1">
      <alignment horizontal="center"/>
    </xf>
    <xf numFmtId="165" fontId="11" fillId="2" borderId="5" xfId="3" applyNumberFormat="1" applyFont="1" applyFill="1" applyBorder="1" applyAlignment="1">
      <alignment horizontal="center"/>
    </xf>
    <xf numFmtId="165" fontId="11" fillId="2" borderId="18" xfId="3" applyNumberFormat="1" applyFont="1" applyFill="1" applyBorder="1" applyAlignment="1">
      <alignment horizontal="center"/>
    </xf>
    <xf numFmtId="165" fontId="11" fillId="2" borderId="9" xfId="3" applyNumberFormat="1" applyFont="1" applyFill="1" applyBorder="1" applyAlignment="1">
      <alignment horizontal="center"/>
    </xf>
    <xf numFmtId="165" fontId="11" fillId="2" borderId="25" xfId="3" applyNumberFormat="1" applyFont="1" applyFill="1" applyBorder="1" applyAlignment="1">
      <alignment horizontal="center"/>
    </xf>
    <xf numFmtId="165" fontId="11" fillId="2" borderId="11" xfId="3" applyNumberFormat="1" applyFont="1" applyFill="1" applyBorder="1" applyAlignment="1">
      <alignment horizontal="center"/>
    </xf>
    <xf numFmtId="0" fontId="13" fillId="0" borderId="35" xfId="0" applyFont="1" applyBorder="1" applyAlignment="1">
      <alignment horizontal="right" vertical="center" wrapText="1" readingOrder="1"/>
    </xf>
    <xf numFmtId="6" fontId="14" fillId="0" borderId="36" xfId="0" applyNumberFormat="1" applyFont="1" applyBorder="1" applyAlignment="1">
      <alignment horizontal="center" wrapText="1" readingOrder="1"/>
    </xf>
    <xf numFmtId="6" fontId="14" fillId="0" borderId="37" xfId="0" applyNumberFormat="1" applyFont="1" applyBorder="1" applyAlignment="1">
      <alignment horizontal="center" wrapText="1" readingOrder="1"/>
    </xf>
    <xf numFmtId="6" fontId="16" fillId="0" borderId="36" xfId="0" applyNumberFormat="1" applyFont="1" applyBorder="1" applyAlignment="1">
      <alignment horizontal="center" wrapText="1" readingOrder="1"/>
    </xf>
    <xf numFmtId="6" fontId="16" fillId="0" borderId="37" xfId="0" applyNumberFormat="1" applyFont="1" applyBorder="1" applyAlignment="1">
      <alignment horizontal="center" wrapText="1" readingOrder="1"/>
    </xf>
    <xf numFmtId="9" fontId="9" fillId="2" borderId="0" xfId="2" applyFont="1" applyFill="1"/>
    <xf numFmtId="165" fontId="9" fillId="0" borderId="27" xfId="3" applyNumberFormat="1" applyFont="1" applyBorder="1" applyAlignment="1">
      <alignment horizontal="center" vertical="center"/>
    </xf>
    <xf numFmtId="165" fontId="9" fillId="2" borderId="28" xfId="3" applyNumberFormat="1" applyFont="1" applyFill="1" applyBorder="1" applyAlignment="1">
      <alignment horizontal="center"/>
    </xf>
    <xf numFmtId="165" fontId="9" fillId="2" borderId="29" xfId="3" applyNumberFormat="1" applyFont="1" applyFill="1" applyBorder="1" applyAlignment="1">
      <alignment horizontal="center"/>
    </xf>
    <xf numFmtId="165" fontId="9" fillId="2" borderId="30" xfId="3" applyNumberFormat="1" applyFont="1" applyFill="1" applyBorder="1" applyAlignment="1">
      <alignment horizontal="center"/>
    </xf>
    <xf numFmtId="165" fontId="9" fillId="2" borderId="27" xfId="3" applyNumberFormat="1" applyFont="1" applyFill="1" applyBorder="1" applyAlignment="1">
      <alignment horizontal="center"/>
    </xf>
    <xf numFmtId="165" fontId="9" fillId="0" borderId="27" xfId="3" applyNumberFormat="1" applyFont="1" applyBorder="1" applyAlignment="1">
      <alignment horizontal="center"/>
    </xf>
    <xf numFmtId="165" fontId="9" fillId="0" borderId="28" xfId="3" applyNumberFormat="1" applyFont="1" applyBorder="1" applyAlignment="1">
      <alignment horizontal="center"/>
    </xf>
    <xf numFmtId="165" fontId="9" fillId="0" borderId="29" xfId="3" applyNumberFormat="1" applyFont="1" applyBorder="1" applyAlignment="1">
      <alignment horizontal="center"/>
    </xf>
    <xf numFmtId="165" fontId="9" fillId="0" borderId="30" xfId="3" applyNumberFormat="1" applyFont="1" applyBorder="1" applyAlignment="1">
      <alignment horizontal="center"/>
    </xf>
    <xf numFmtId="165" fontId="9" fillId="2" borderId="31" xfId="3" applyNumberFormat="1" applyFont="1" applyFill="1" applyBorder="1" applyAlignment="1">
      <alignment horizontal="center"/>
    </xf>
    <xf numFmtId="9" fontId="1" fillId="0" borderId="0" xfId="2" applyFont="1"/>
    <xf numFmtId="9" fontId="11" fillId="2" borderId="26" xfId="2" applyFont="1" applyFill="1" applyBorder="1"/>
    <xf numFmtId="166" fontId="11" fillId="2" borderId="38" xfId="2" applyNumberFormat="1" applyFont="1" applyFill="1" applyBorder="1" applyAlignment="1">
      <alignment horizontal="center" vertical="center"/>
    </xf>
    <xf numFmtId="166" fontId="11" fillId="2" borderId="39" xfId="2" applyNumberFormat="1" applyFont="1" applyFill="1" applyBorder="1" applyAlignment="1">
      <alignment horizontal="center"/>
    </xf>
    <xf numFmtId="166" fontId="11" fillId="2" borderId="40" xfId="2" applyNumberFormat="1" applyFont="1" applyFill="1" applyBorder="1" applyAlignment="1">
      <alignment horizontal="center"/>
    </xf>
    <xf numFmtId="166" fontId="11" fillId="2" borderId="41" xfId="2" applyNumberFormat="1" applyFont="1" applyFill="1" applyBorder="1" applyAlignment="1">
      <alignment horizontal="center"/>
    </xf>
    <xf numFmtId="166" fontId="11" fillId="2" borderId="38" xfId="2" applyNumberFormat="1" applyFont="1" applyFill="1" applyBorder="1" applyAlignment="1">
      <alignment horizontal="center"/>
    </xf>
    <xf numFmtId="166" fontId="11" fillId="2" borderId="42" xfId="2" applyNumberFormat="1" applyFont="1" applyFill="1" applyBorder="1" applyAlignment="1">
      <alignment horizontal="center"/>
    </xf>
    <xf numFmtId="165" fontId="11" fillId="2" borderId="0" xfId="3" applyNumberFormat="1" applyFont="1" applyFill="1"/>
    <xf numFmtId="0" fontId="3" fillId="2" borderId="0" xfId="3" applyFont="1" applyFill="1"/>
    <xf numFmtId="0" fontId="3" fillId="0" borderId="0" xfId="3" applyFont="1"/>
    <xf numFmtId="165" fontId="9" fillId="2" borderId="0" xfId="3" applyNumberFormat="1" applyFont="1" applyFill="1"/>
    <xf numFmtId="0" fontId="9" fillId="2" borderId="22" xfId="3" applyFont="1" applyFill="1" applyBorder="1"/>
    <xf numFmtId="0" fontId="9" fillId="0" borderId="0" xfId="3" applyFont="1"/>
    <xf numFmtId="0" fontId="9" fillId="0" borderId="22" xfId="3" applyFont="1" applyBorder="1"/>
    <xf numFmtId="0" fontId="18" fillId="0" borderId="0" xfId="0" applyFont="1" applyAlignment="1">
      <alignment wrapText="1"/>
    </xf>
    <xf numFmtId="0" fontId="19" fillId="5" borderId="0" xfId="0" applyFont="1" applyFill="1" applyAlignment="1">
      <alignment horizontal="center" wrapText="1"/>
    </xf>
    <xf numFmtId="0" fontId="0" fillId="0" borderId="0" xfId="0" applyAlignment="1">
      <alignment wrapText="1"/>
    </xf>
    <xf numFmtId="43" fontId="0" fillId="6" borderId="0" xfId="0" applyNumberFormat="1" applyFill="1" applyAlignment="1">
      <alignment wrapText="1"/>
    </xf>
    <xf numFmtId="167" fontId="0" fillId="0" borderId="0" xfId="0" applyNumberFormat="1" applyAlignment="1">
      <alignment wrapText="1"/>
    </xf>
    <xf numFmtId="0" fontId="20" fillId="3" borderId="0" xfId="0" applyFont="1" applyFill="1" applyAlignment="1">
      <alignment horizontal="center" wrapText="1"/>
    </xf>
    <xf numFmtId="0" fontId="0" fillId="7" borderId="44" xfId="0" applyFill="1" applyBorder="1" applyAlignment="1">
      <alignment wrapText="1"/>
    </xf>
    <xf numFmtId="0" fontId="0" fillId="7" borderId="7" xfId="0" applyFill="1" applyBorder="1" applyAlignment="1">
      <alignment horizontal="center" wrapText="1"/>
    </xf>
    <xf numFmtId="0" fontId="21" fillId="0" borderId="0" xfId="0" applyFont="1" applyAlignment="1">
      <alignment wrapText="1"/>
    </xf>
    <xf numFmtId="0" fontId="22" fillId="0" borderId="45" xfId="0" applyFont="1" applyBorder="1" applyAlignment="1">
      <alignment wrapText="1"/>
    </xf>
    <xf numFmtId="0" fontId="22" fillId="6" borderId="3" xfId="0" applyFont="1" applyFill="1" applyBorder="1" applyAlignment="1">
      <alignment wrapText="1"/>
    </xf>
    <xf numFmtId="0" fontId="22" fillId="0" borderId="4" xfId="0" applyFont="1" applyBorder="1" applyAlignment="1">
      <alignment wrapText="1"/>
    </xf>
    <xf numFmtId="0" fontId="22" fillId="0" borderId="0" xfId="0" applyFont="1" applyAlignment="1">
      <alignment wrapText="1"/>
    </xf>
    <xf numFmtId="165" fontId="22" fillId="0" borderId="2" xfId="0" applyNumberFormat="1" applyFont="1" applyBorder="1" applyAlignment="1">
      <alignment wrapText="1"/>
    </xf>
    <xf numFmtId="0" fontId="23" fillId="0" borderId="0" xfId="0" applyFont="1" applyAlignment="1">
      <alignment wrapText="1"/>
    </xf>
    <xf numFmtId="0" fontId="23" fillId="0" borderId="46" xfId="0" applyFont="1" applyBorder="1" applyAlignment="1">
      <alignment wrapText="1"/>
    </xf>
    <xf numFmtId="0" fontId="22" fillId="0" borderId="47" xfId="0" applyFont="1" applyBorder="1" applyAlignment="1">
      <alignment wrapText="1"/>
    </xf>
    <xf numFmtId="165" fontId="22" fillId="0" borderId="48" xfId="0" applyNumberFormat="1" applyFont="1" applyBorder="1" applyAlignment="1">
      <alignment wrapText="1"/>
    </xf>
    <xf numFmtId="165" fontId="23" fillId="0" borderId="2" xfId="0" applyNumberFormat="1" applyFont="1" applyBorder="1" applyAlignment="1">
      <alignment wrapText="1"/>
    </xf>
    <xf numFmtId="165" fontId="22" fillId="0" borderId="49" xfId="0" applyNumberFormat="1" applyFont="1" applyBorder="1" applyAlignment="1">
      <alignment wrapText="1"/>
    </xf>
    <xf numFmtId="165" fontId="22" fillId="0" borderId="0" xfId="0" applyNumberFormat="1" applyFont="1" applyAlignment="1">
      <alignment wrapText="1"/>
    </xf>
    <xf numFmtId="165" fontId="22" fillId="0" borderId="14" xfId="0" applyNumberFormat="1" applyFont="1" applyBorder="1" applyAlignment="1">
      <alignment wrapText="1"/>
    </xf>
    <xf numFmtId="165" fontId="23" fillId="0" borderId="14" xfId="0" applyNumberFormat="1" applyFont="1" applyBorder="1" applyAlignment="1">
      <alignment wrapText="1"/>
    </xf>
    <xf numFmtId="165" fontId="22" fillId="0" borderId="16" xfId="0" applyNumberFormat="1" applyFont="1" applyBorder="1" applyAlignment="1">
      <alignment wrapText="1"/>
    </xf>
    <xf numFmtId="165" fontId="22" fillId="0" borderId="13" xfId="0" applyNumberFormat="1" applyFont="1" applyBorder="1" applyAlignment="1">
      <alignment wrapText="1"/>
    </xf>
    <xf numFmtId="165" fontId="23" fillId="0" borderId="13" xfId="0" applyNumberFormat="1" applyFont="1" applyBorder="1" applyAlignment="1">
      <alignment wrapText="1"/>
    </xf>
    <xf numFmtId="0" fontId="0" fillId="0" borderId="45" xfId="0" applyBorder="1" applyAlignment="1">
      <alignment wrapText="1"/>
    </xf>
    <xf numFmtId="2" fontId="0" fillId="6" borderId="3" xfId="0" applyNumberFormat="1" applyFill="1" applyBorder="1" applyAlignment="1">
      <alignment wrapText="1"/>
    </xf>
    <xf numFmtId="0" fontId="0" fillId="0" borderId="4" xfId="0" applyBorder="1" applyAlignment="1">
      <alignment wrapText="1"/>
    </xf>
    <xf numFmtId="165" fontId="0" fillId="0" borderId="48" xfId="0" applyNumberFormat="1" applyBorder="1" applyAlignment="1">
      <alignment wrapText="1"/>
    </xf>
    <xf numFmtId="165" fontId="0" fillId="0" borderId="14" xfId="0" applyNumberFormat="1" applyBorder="1" applyAlignment="1">
      <alignment wrapText="1"/>
    </xf>
    <xf numFmtId="165" fontId="24" fillId="0" borderId="14" xfId="0" applyNumberFormat="1" applyFont="1" applyBorder="1" applyAlignment="1">
      <alignment wrapText="1"/>
    </xf>
    <xf numFmtId="165" fontId="0" fillId="0" borderId="16" xfId="0" applyNumberFormat="1" applyBorder="1" applyAlignment="1">
      <alignment wrapText="1"/>
    </xf>
    <xf numFmtId="165" fontId="0" fillId="0" borderId="48" xfId="0" applyNumberFormat="1" applyBorder="1"/>
    <xf numFmtId="165" fontId="0" fillId="0" borderId="14" xfId="0" applyNumberFormat="1" applyBorder="1"/>
    <xf numFmtId="165" fontId="24" fillId="0" borderId="14" xfId="0" applyNumberFormat="1" applyFont="1" applyBorder="1"/>
    <xf numFmtId="165" fontId="0" fillId="0" borderId="16" xfId="0" applyNumberFormat="1" applyBorder="1"/>
    <xf numFmtId="165" fontId="0" fillId="0" borderId="0" xfId="0" applyNumberFormat="1"/>
    <xf numFmtId="165" fontId="0" fillId="0" borderId="13" xfId="0" applyNumberFormat="1" applyBorder="1"/>
    <xf numFmtId="165" fontId="24" fillId="0" borderId="13" xfId="0" applyNumberFormat="1" applyFont="1" applyBorder="1"/>
    <xf numFmtId="43" fontId="0" fillId="6" borderId="3" xfId="0" applyNumberFormat="1" applyFill="1" applyBorder="1" applyAlignment="1">
      <alignment wrapText="1"/>
    </xf>
    <xf numFmtId="165" fontId="0" fillId="0" borderId="3" xfId="0" applyNumberFormat="1" applyBorder="1" applyAlignment="1">
      <alignment wrapText="1"/>
    </xf>
    <xf numFmtId="165" fontId="0" fillId="0" borderId="0" xfId="0" applyNumberFormat="1" applyAlignment="1">
      <alignment wrapText="1"/>
    </xf>
    <xf numFmtId="165" fontId="24" fillId="0" borderId="0" xfId="0" applyNumberFormat="1" applyFont="1" applyAlignment="1">
      <alignment wrapText="1"/>
    </xf>
    <xf numFmtId="165" fontId="0" fillId="0" borderId="4" xfId="0" applyNumberFormat="1" applyBorder="1" applyAlignment="1">
      <alignment wrapText="1"/>
    </xf>
    <xf numFmtId="165" fontId="0" fillId="0" borderId="3" xfId="0" applyNumberFormat="1" applyBorder="1"/>
    <xf numFmtId="165" fontId="24" fillId="0" borderId="0" xfId="0" applyNumberFormat="1" applyFont="1"/>
    <xf numFmtId="165" fontId="0" fillId="0" borderId="4" xfId="0" applyNumberFormat="1" applyBorder="1"/>
    <xf numFmtId="0" fontId="0" fillId="6" borderId="3" xfId="0" applyFill="1" applyBorder="1" applyAlignment="1">
      <alignment wrapText="1"/>
    </xf>
    <xf numFmtId="168" fontId="0" fillId="6" borderId="3" xfId="0" applyNumberFormat="1" applyFill="1" applyBorder="1" applyAlignment="1">
      <alignment wrapText="1"/>
    </xf>
    <xf numFmtId="168" fontId="0" fillId="6" borderId="3" xfId="1" applyNumberFormat="1" applyFont="1" applyFill="1" applyBorder="1" applyAlignment="1">
      <alignment wrapText="1"/>
    </xf>
    <xf numFmtId="165" fontId="0" fillId="0" borderId="20" xfId="0" applyNumberFormat="1" applyBorder="1" applyAlignment="1">
      <alignment wrapText="1"/>
    </xf>
    <xf numFmtId="0" fontId="25" fillId="3" borderId="0" xfId="0" applyFont="1" applyFill="1" applyAlignment="1">
      <alignment wrapText="1"/>
    </xf>
    <xf numFmtId="165" fontId="25" fillId="3" borderId="0" xfId="0" applyNumberFormat="1" applyFont="1" applyFill="1" applyAlignment="1">
      <alignment wrapText="1"/>
    </xf>
    <xf numFmtId="0" fontId="20" fillId="3" borderId="0" xfId="0" applyFont="1" applyFill="1" applyAlignment="1">
      <alignment wrapText="1"/>
    </xf>
    <xf numFmtId="0" fontId="0" fillId="0" borderId="50" xfId="0" applyBorder="1" applyAlignment="1">
      <alignment wrapText="1"/>
    </xf>
    <xf numFmtId="0" fontId="0" fillId="7" borderId="51" xfId="0" applyFill="1" applyBorder="1" applyAlignment="1">
      <alignment wrapText="1"/>
    </xf>
    <xf numFmtId="165" fontId="0" fillId="7" borderId="7" xfId="0" applyNumberFormat="1" applyFill="1" applyBorder="1" applyAlignment="1">
      <alignment horizontal="center" wrapText="1"/>
    </xf>
    <xf numFmtId="0" fontId="22" fillId="0" borderId="51" xfId="0" applyFont="1" applyBorder="1" applyAlignment="1">
      <alignment wrapText="1"/>
    </xf>
    <xf numFmtId="165" fontId="22" fillId="0" borderId="4" xfId="0" applyNumberFormat="1" applyFont="1" applyBorder="1" applyAlignment="1">
      <alignment wrapText="1"/>
    </xf>
    <xf numFmtId="165" fontId="23" fillId="0" borderId="0" xfId="0" applyNumberFormat="1" applyFont="1" applyAlignment="1">
      <alignment wrapText="1"/>
    </xf>
    <xf numFmtId="165" fontId="22" fillId="0" borderId="52" xfId="0" applyNumberFormat="1" applyFont="1" applyBorder="1" applyAlignment="1">
      <alignment wrapText="1"/>
    </xf>
    <xf numFmtId="165" fontId="22" fillId="0" borderId="53" xfId="0" applyNumberFormat="1" applyFont="1" applyBorder="1" applyAlignment="1">
      <alignment wrapText="1"/>
    </xf>
    <xf numFmtId="165" fontId="23" fillId="0" borderId="53" xfId="0" applyNumberFormat="1" applyFont="1" applyBorder="1" applyAlignment="1">
      <alignment wrapText="1"/>
    </xf>
    <xf numFmtId="165" fontId="22" fillId="0" borderId="51" xfId="0" applyNumberFormat="1" applyFont="1" applyBorder="1" applyAlignment="1">
      <alignment wrapText="1"/>
    </xf>
    <xf numFmtId="0" fontId="24" fillId="0" borderId="0" xfId="0" applyFont="1" applyAlignment="1">
      <alignment wrapText="1"/>
    </xf>
    <xf numFmtId="0" fontId="0" fillId="0" borderId="3" xfId="0" applyBorder="1" applyAlignment="1">
      <alignment wrapText="1"/>
    </xf>
    <xf numFmtId="0" fontId="0" fillId="0" borderId="54" xfId="0" applyBorder="1" applyAlignment="1">
      <alignment wrapText="1"/>
    </xf>
    <xf numFmtId="0" fontId="0" fillId="0" borderId="55" xfId="0" applyBorder="1" applyAlignment="1">
      <alignment wrapText="1"/>
    </xf>
    <xf numFmtId="0" fontId="0" fillId="0" borderId="56" xfId="0" applyBorder="1" applyAlignment="1">
      <alignment wrapText="1"/>
    </xf>
    <xf numFmtId="0" fontId="24" fillId="0" borderId="56" xfId="0" applyFont="1" applyBorder="1" applyAlignment="1">
      <alignment wrapText="1"/>
    </xf>
    <xf numFmtId="0" fontId="0" fillId="0" borderId="57" xfId="0" applyBorder="1" applyAlignment="1">
      <alignment wrapText="1"/>
    </xf>
    <xf numFmtId="165" fontId="0" fillId="0" borderId="55" xfId="0" applyNumberFormat="1" applyBorder="1" applyAlignment="1">
      <alignment wrapText="1"/>
    </xf>
    <xf numFmtId="165" fontId="0" fillId="0" borderId="56" xfId="0" applyNumberFormat="1" applyBorder="1" applyAlignment="1">
      <alignment wrapText="1"/>
    </xf>
    <xf numFmtId="165" fontId="24" fillId="0" borderId="56" xfId="0" applyNumberFormat="1" applyFont="1" applyBorder="1" applyAlignment="1">
      <alignment wrapText="1"/>
    </xf>
    <xf numFmtId="165" fontId="0" fillId="0" borderId="57" xfId="0" applyNumberFormat="1" applyBorder="1" applyAlignment="1">
      <alignment wrapText="1"/>
    </xf>
    <xf numFmtId="0" fontId="25" fillId="3" borderId="3" xfId="0" applyFont="1" applyFill="1" applyBorder="1" applyAlignment="1">
      <alignment wrapText="1"/>
    </xf>
    <xf numFmtId="0" fontId="25" fillId="3" borderId="4" xfId="0" applyFont="1" applyFill="1" applyBorder="1" applyAlignment="1">
      <alignment wrapText="1"/>
    </xf>
    <xf numFmtId="165" fontId="25" fillId="3" borderId="3" xfId="0" applyNumberFormat="1" applyFont="1" applyFill="1" applyBorder="1" applyAlignment="1">
      <alignment wrapText="1"/>
    </xf>
    <xf numFmtId="165" fontId="25" fillId="3" borderId="45" xfId="0" applyNumberFormat="1" applyFont="1" applyFill="1" applyBorder="1" applyAlignment="1">
      <alignment wrapText="1"/>
    </xf>
    <xf numFmtId="165" fontId="25" fillId="3" borderId="55" xfId="0" applyNumberFormat="1" applyFont="1" applyFill="1" applyBorder="1" applyAlignment="1">
      <alignment wrapText="1"/>
    </xf>
    <xf numFmtId="165" fontId="25" fillId="3" borderId="54" xfId="0" applyNumberFormat="1" applyFont="1" applyFill="1" applyBorder="1" applyAlignment="1">
      <alignment wrapText="1"/>
    </xf>
    <xf numFmtId="0" fontId="25" fillId="3" borderId="55" xfId="0" applyFont="1" applyFill="1" applyBorder="1" applyAlignment="1">
      <alignment wrapText="1"/>
    </xf>
    <xf numFmtId="0" fontId="25" fillId="3" borderId="56" xfId="0" applyFont="1" applyFill="1" applyBorder="1" applyAlignment="1">
      <alignment wrapText="1"/>
    </xf>
    <xf numFmtId="0" fontId="25" fillId="3" borderId="57" xfId="0" applyFont="1" applyFill="1" applyBorder="1" applyAlignment="1">
      <alignment wrapText="1"/>
    </xf>
    <xf numFmtId="165" fontId="25" fillId="3" borderId="57" xfId="0" applyNumberFormat="1" applyFont="1" applyFill="1" applyBorder="1" applyAlignment="1">
      <alignment wrapText="1"/>
    </xf>
    <xf numFmtId="165" fontId="25" fillId="3" borderId="56" xfId="0" applyNumberFormat="1" applyFont="1" applyFill="1" applyBorder="1" applyAlignment="1">
      <alignment wrapText="1"/>
    </xf>
    <xf numFmtId="9" fontId="0" fillId="0" borderId="0" xfId="0" applyNumberFormat="1" applyAlignment="1">
      <alignment wrapText="1"/>
    </xf>
    <xf numFmtId="169" fontId="0" fillId="0" borderId="0" xfId="0" applyNumberFormat="1" applyAlignment="1">
      <alignment wrapText="1"/>
    </xf>
    <xf numFmtId="0" fontId="0" fillId="6" borderId="0" xfId="0" applyFill="1" applyAlignment="1">
      <alignment wrapText="1"/>
    </xf>
    <xf numFmtId="165" fontId="0" fillId="6" borderId="0" xfId="0" applyNumberFormat="1" applyFill="1" applyAlignment="1">
      <alignment wrapText="1"/>
    </xf>
    <xf numFmtId="170" fontId="22" fillId="6" borderId="3" xfId="1" applyNumberFormat="1" applyFont="1" applyFill="1" applyBorder="1" applyAlignment="1">
      <alignment wrapText="1"/>
    </xf>
    <xf numFmtId="0" fontId="22" fillId="0" borderId="46" xfId="0" applyFont="1" applyBorder="1" applyAlignment="1">
      <alignment wrapText="1"/>
    </xf>
    <xf numFmtId="0" fontId="22" fillId="0" borderId="58" xfId="0" applyFont="1" applyBorder="1" applyAlignment="1">
      <alignment wrapText="1"/>
    </xf>
    <xf numFmtId="165" fontId="23" fillId="0" borderId="59" xfId="0" applyNumberFormat="1" applyFont="1" applyBorder="1" applyAlignment="1">
      <alignment wrapText="1"/>
    </xf>
    <xf numFmtId="165" fontId="22" fillId="0" borderId="58" xfId="0" applyNumberFormat="1" applyFont="1" applyBorder="1" applyAlignment="1">
      <alignment wrapText="1"/>
    </xf>
    <xf numFmtId="165" fontId="22" fillId="0" borderId="20" xfId="0" applyNumberFormat="1" applyFont="1" applyBorder="1" applyAlignment="1">
      <alignment wrapText="1"/>
    </xf>
    <xf numFmtId="165" fontId="22" fillId="0" borderId="22" xfId="0" applyNumberFormat="1" applyFont="1" applyBorder="1" applyAlignment="1">
      <alignment wrapText="1"/>
    </xf>
    <xf numFmtId="165" fontId="22" fillId="0" borderId="60" xfId="0" applyNumberFormat="1" applyFont="1" applyBorder="1" applyAlignment="1">
      <alignment wrapText="1"/>
    </xf>
    <xf numFmtId="165" fontId="23" fillId="0" borderId="58" xfId="0" applyNumberFormat="1" applyFont="1" applyBorder="1" applyAlignment="1">
      <alignment wrapText="1"/>
    </xf>
    <xf numFmtId="170" fontId="0" fillId="6" borderId="3" xfId="1" applyNumberFormat="1" applyFont="1" applyFill="1" applyBorder="1" applyAlignment="1">
      <alignment wrapText="1"/>
    </xf>
    <xf numFmtId="165" fontId="0" fillId="0" borderId="2" xfId="0" applyNumberFormat="1" applyBorder="1" applyAlignment="1">
      <alignment wrapText="1"/>
    </xf>
    <xf numFmtId="165" fontId="0" fillId="0" borderId="13" xfId="0" applyNumberFormat="1" applyBorder="1" applyAlignment="1">
      <alignment wrapText="1"/>
    </xf>
    <xf numFmtId="165" fontId="0" fillId="0" borderId="2" xfId="0" applyNumberFormat="1" applyBorder="1"/>
    <xf numFmtId="165" fontId="0" fillId="0" borderId="22" xfId="0" applyNumberFormat="1" applyBorder="1" applyAlignment="1">
      <alignment wrapText="1"/>
    </xf>
    <xf numFmtId="165" fontId="0" fillId="0" borderId="20" xfId="0" applyNumberFormat="1" applyBorder="1"/>
    <xf numFmtId="165" fontId="0" fillId="0" borderId="22" xfId="0" applyNumberFormat="1" applyBorder="1"/>
    <xf numFmtId="168" fontId="24" fillId="6" borderId="3" xfId="1" applyNumberFormat="1" applyFont="1" applyFill="1" applyBorder="1" applyAlignment="1">
      <alignment wrapText="1"/>
    </xf>
    <xf numFmtId="168" fontId="26" fillId="6" borderId="3" xfId="1" applyNumberFormat="1" applyFont="1" applyFill="1" applyBorder="1" applyAlignment="1">
      <alignment wrapText="1"/>
    </xf>
    <xf numFmtId="0" fontId="0" fillId="7" borderId="6" xfId="0" applyFill="1" applyBorder="1" applyAlignment="1">
      <alignment wrapText="1"/>
    </xf>
    <xf numFmtId="0" fontId="0" fillId="7" borderId="8" xfId="0" applyFill="1" applyBorder="1" applyAlignment="1">
      <alignment wrapText="1"/>
    </xf>
    <xf numFmtId="0" fontId="0" fillId="7" borderId="53" xfId="0" applyFill="1" applyBorder="1" applyAlignment="1">
      <alignment wrapText="1"/>
    </xf>
    <xf numFmtId="0" fontId="22" fillId="0" borderId="53" xfId="0" applyFont="1" applyBorder="1" applyAlignment="1">
      <alignment wrapText="1"/>
    </xf>
    <xf numFmtId="165" fontId="22" fillId="0" borderId="3" xfId="0" applyNumberFormat="1" applyFont="1" applyBorder="1" applyAlignment="1">
      <alignment wrapText="1"/>
    </xf>
    <xf numFmtId="170" fontId="0" fillId="6" borderId="3" xfId="0" applyNumberFormat="1" applyFill="1" applyBorder="1" applyAlignment="1">
      <alignment wrapText="1"/>
    </xf>
    <xf numFmtId="170" fontId="0" fillId="0" borderId="0" xfId="1" applyNumberFormat="1" applyFont="1" applyAlignment="1">
      <alignment wrapText="1"/>
    </xf>
    <xf numFmtId="0" fontId="22" fillId="0" borderId="61" xfId="0" applyFont="1" applyBorder="1" applyAlignment="1">
      <alignment wrapText="1"/>
    </xf>
    <xf numFmtId="165" fontId="23" fillId="0" borderId="20" xfId="0" applyNumberFormat="1" applyFont="1" applyBorder="1" applyAlignment="1">
      <alignment wrapText="1"/>
    </xf>
    <xf numFmtId="165" fontId="23" fillId="0" borderId="22" xfId="0" applyNumberFormat="1" applyFont="1" applyBorder="1" applyAlignment="1">
      <alignment wrapText="1"/>
    </xf>
    <xf numFmtId="0" fontId="23" fillId="0" borderId="53" xfId="0" applyFont="1" applyBorder="1" applyAlignment="1">
      <alignment wrapText="1"/>
    </xf>
    <xf numFmtId="9" fontId="0" fillId="4" borderId="0" xfId="0" applyNumberFormat="1" applyFill="1" applyAlignment="1">
      <alignment wrapText="1"/>
    </xf>
    <xf numFmtId="0" fontId="17" fillId="0" borderId="43" xfId="0" applyFont="1" applyBorder="1" applyAlignment="1">
      <alignment horizontal="left" vertical="center" wrapText="1" readingOrder="1"/>
    </xf>
    <xf numFmtId="0" fontId="2" fillId="3" borderId="3" xfId="3" applyFont="1" applyFill="1" applyBorder="1" applyAlignment="1">
      <alignment horizontal="center"/>
    </xf>
    <xf numFmtId="0" fontId="2" fillId="3" borderId="0" xfId="3" applyFont="1" applyFill="1" applyAlignment="1">
      <alignment horizontal="center"/>
    </xf>
    <xf numFmtId="0" fontId="2" fillId="3" borderId="4" xfId="3" applyFont="1" applyFill="1" applyBorder="1" applyAlignment="1">
      <alignment horizontal="center"/>
    </xf>
    <xf numFmtId="0" fontId="2" fillId="3" borderId="6" xfId="3" applyFont="1" applyFill="1" applyBorder="1" applyAlignment="1">
      <alignment horizontal="center" wrapText="1"/>
    </xf>
    <xf numFmtId="0" fontId="2" fillId="3" borderId="7" xfId="3" applyFont="1" applyFill="1" applyBorder="1" applyAlignment="1">
      <alignment horizontal="center" wrapText="1"/>
    </xf>
    <xf numFmtId="0" fontId="2" fillId="3" borderId="8" xfId="3" applyFont="1" applyFill="1" applyBorder="1" applyAlignment="1">
      <alignment horizontal="center" wrapText="1"/>
    </xf>
    <xf numFmtId="0" fontId="2" fillId="3" borderId="6" xfId="3" applyFont="1" applyFill="1" applyBorder="1" applyAlignment="1">
      <alignment horizontal="center"/>
    </xf>
    <xf numFmtId="0" fontId="2" fillId="3" borderId="7" xfId="3" applyFont="1" applyFill="1" applyBorder="1" applyAlignment="1">
      <alignment horizontal="center"/>
    </xf>
    <xf numFmtId="0" fontId="2" fillId="3" borderId="8" xfId="3" applyFont="1" applyFill="1" applyBorder="1" applyAlignment="1">
      <alignment horizontal="center"/>
    </xf>
    <xf numFmtId="0" fontId="5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19" fillId="5" borderId="0" xfId="0" applyFont="1" applyFill="1" applyAlignment="1">
      <alignment horizontal="center" wrapText="1"/>
    </xf>
    <xf numFmtId="0" fontId="20" fillId="3" borderId="0" xfId="0" applyFont="1" applyFill="1" applyAlignment="1">
      <alignment horizontal="center" wrapText="1"/>
    </xf>
    <xf numFmtId="0" fontId="0" fillId="7" borderId="6" xfId="0" applyFill="1" applyBorder="1" applyAlignment="1">
      <alignment horizontal="center" wrapText="1"/>
    </xf>
    <xf numFmtId="0" fontId="0" fillId="7" borderId="8" xfId="0" applyFill="1" applyBorder="1" applyAlignment="1">
      <alignment horizontal="center" wrapText="1"/>
    </xf>
    <xf numFmtId="0" fontId="0" fillId="7" borderId="7" xfId="0" applyFill="1" applyBorder="1" applyAlignment="1">
      <alignment horizontal="center" wrapText="1"/>
    </xf>
    <xf numFmtId="165" fontId="0" fillId="7" borderId="7" xfId="0" applyNumberFormat="1" applyFill="1" applyBorder="1" applyAlignment="1">
      <alignment horizontal="center" wrapText="1"/>
    </xf>
    <xf numFmtId="165" fontId="0" fillId="7" borderId="8" xfId="0" applyNumberFormat="1" applyFill="1" applyBorder="1" applyAlignment="1">
      <alignment horizontal="center" wrapText="1"/>
    </xf>
    <xf numFmtId="165" fontId="0" fillId="7" borderId="6" xfId="0" applyNumberFormat="1" applyFill="1" applyBorder="1" applyAlignment="1">
      <alignment horizontal="center" wrapText="1"/>
    </xf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</cellXfs>
  <cellStyles count="5">
    <cellStyle name="Comma" xfId="1" builtinId="3"/>
    <cellStyle name="Normal" xfId="0" builtinId="0"/>
    <cellStyle name="Normal 2" xfId="3" xr:uid="{E4BF0BCF-48DC-40E0-8102-BD3A245F634C}"/>
    <cellStyle name="Normal 3" xfId="4" xr:uid="{73484E69-839B-480F-807C-99540A029944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'Cost Summary All Resi'!$A$58</c:f>
          <c:strCache>
            <c:ptCount val="1"/>
            <c:pt idx="0">
              <c:v>Additional build cost increment for carbon policy split by cost category relative to Part L 2021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304448162343923"/>
          <c:y val="0.13358953674322485"/>
          <c:w val="0.86156768833266528"/>
          <c:h val="0.6357570866896564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'Cost Summary All Resi'!$B$21</c:f>
              <c:strCache>
                <c:ptCount val="1"/>
                <c:pt idx="0">
                  <c:v>Fabric &amp; Ventilation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multiLvlStrRef>
              <c:f>'Cost Summary All Resi'!$C$11:$V$12</c:f>
              <c:multiLvlStrCache>
                <c:ptCount val="12"/>
                <c:lvl>
                  <c:pt idx="0">
                    <c:v>Level 1b
(SHD 15-20)</c:v>
                  </c:pt>
                  <c:pt idx="1">
                    <c:v>Part L 2021</c:v>
                  </c:pt>
                  <c:pt idx="2">
                    <c:v>FHS Part L 2026</c:v>
                  </c:pt>
                  <c:pt idx="3">
                    <c:v>Level 1b
(SHD 15-20)</c:v>
                  </c:pt>
                  <c:pt idx="4">
                    <c:v>Part L 2021</c:v>
                  </c:pt>
                  <c:pt idx="5">
                    <c:v>FHS Part L 2026</c:v>
                  </c:pt>
                  <c:pt idx="6">
                    <c:v>Level 1a
(SHD 30)</c:v>
                  </c:pt>
                  <c:pt idx="7">
                    <c:v>Part L 2021</c:v>
                  </c:pt>
                  <c:pt idx="8">
                    <c:v>FHS Part L 2026</c:v>
                  </c:pt>
                  <c:pt idx="9">
                    <c:v>Level 1b
(SHD 15-20)</c:v>
                  </c:pt>
                  <c:pt idx="10">
                    <c:v>Part L 2021</c:v>
                  </c:pt>
                  <c:pt idx="11">
                    <c:v>FHS Part L 2026</c:v>
                  </c:pt>
                </c:lvl>
                <c:lvl>
                  <c:pt idx="0">
                    <c:v>Detached house</c:v>
                  </c:pt>
                  <c:pt idx="3">
                    <c:v>Semi-detached house</c:v>
                  </c:pt>
                  <c:pt idx="6">
                    <c:v>Bungalow</c:v>
                  </c:pt>
                  <c:pt idx="9">
                    <c:v>Low-rise block of flats</c:v>
                  </c:pt>
                </c:lvl>
              </c:multiLvlStrCache>
            </c:multiLvlStrRef>
          </c:cat>
          <c:val>
            <c:numRef>
              <c:f>'Cost Summary All Resi'!$C$21:$V$21</c:f>
              <c:numCache>
                <c:formatCode>"£"#,##0</c:formatCode>
                <c:ptCount val="12"/>
                <c:pt idx="0">
                  <c:v>55.390615622737769</c:v>
                </c:pt>
                <c:pt idx="1">
                  <c:v>0</c:v>
                </c:pt>
                <c:pt idx="2">
                  <c:v>0.5101075032278467</c:v>
                </c:pt>
                <c:pt idx="3">
                  <c:v>49.057839746091908</c:v>
                </c:pt>
                <c:pt idx="4">
                  <c:v>0</c:v>
                </c:pt>
                <c:pt idx="5">
                  <c:v>0.5101075032278467</c:v>
                </c:pt>
                <c:pt idx="6">
                  <c:v>66.762089514614246</c:v>
                </c:pt>
                <c:pt idx="7">
                  <c:v>0</c:v>
                </c:pt>
                <c:pt idx="8">
                  <c:v>0.5101075032278467</c:v>
                </c:pt>
                <c:pt idx="9">
                  <c:v>64.295763533950378</c:v>
                </c:pt>
                <c:pt idx="10">
                  <c:v>0</c:v>
                </c:pt>
                <c:pt idx="11">
                  <c:v>-1.6991103044450426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B5-46DE-8E72-41AF5F4E4E05}"/>
            </c:ext>
          </c:extLst>
        </c:ser>
        <c:ser>
          <c:idx val="1"/>
          <c:order val="1"/>
          <c:tx>
            <c:strRef>
              <c:f>'Cost Summary All Resi'!$B$22</c:f>
              <c:strCache>
                <c:ptCount val="1"/>
                <c:pt idx="0">
                  <c:v>Heating systems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multiLvlStrRef>
              <c:f>'Cost Summary All Resi'!$C$11:$V$12</c:f>
              <c:multiLvlStrCache>
                <c:ptCount val="12"/>
                <c:lvl>
                  <c:pt idx="0">
                    <c:v>Level 1b
(SHD 15-20)</c:v>
                  </c:pt>
                  <c:pt idx="1">
                    <c:v>Part L 2021</c:v>
                  </c:pt>
                  <c:pt idx="2">
                    <c:v>FHS Part L 2026</c:v>
                  </c:pt>
                  <c:pt idx="3">
                    <c:v>Level 1b
(SHD 15-20)</c:v>
                  </c:pt>
                  <c:pt idx="4">
                    <c:v>Part L 2021</c:v>
                  </c:pt>
                  <c:pt idx="5">
                    <c:v>FHS Part L 2026</c:v>
                  </c:pt>
                  <c:pt idx="6">
                    <c:v>Level 1a
(SHD 30)</c:v>
                  </c:pt>
                  <c:pt idx="7">
                    <c:v>Part L 2021</c:v>
                  </c:pt>
                  <c:pt idx="8">
                    <c:v>FHS Part L 2026</c:v>
                  </c:pt>
                  <c:pt idx="9">
                    <c:v>Level 1b
(SHD 15-20)</c:v>
                  </c:pt>
                  <c:pt idx="10">
                    <c:v>Part L 2021</c:v>
                  </c:pt>
                  <c:pt idx="11">
                    <c:v>FHS Part L 2026</c:v>
                  </c:pt>
                </c:lvl>
                <c:lvl>
                  <c:pt idx="0">
                    <c:v>Detached house</c:v>
                  </c:pt>
                  <c:pt idx="3">
                    <c:v>Semi-detached house</c:v>
                  </c:pt>
                  <c:pt idx="6">
                    <c:v>Bungalow</c:v>
                  </c:pt>
                  <c:pt idx="9">
                    <c:v>Low-rise block of flats</c:v>
                  </c:pt>
                </c:lvl>
              </c:multiLvlStrCache>
            </c:multiLvlStrRef>
          </c:cat>
          <c:val>
            <c:numRef>
              <c:f>'Cost Summary All Resi'!$C$22:$V$22</c:f>
              <c:numCache>
                <c:formatCode>"£"#,##0</c:formatCode>
                <c:ptCount val="12"/>
                <c:pt idx="0">
                  <c:v>32.588960450704235</c:v>
                </c:pt>
                <c:pt idx="1">
                  <c:v>0</c:v>
                </c:pt>
                <c:pt idx="2">
                  <c:v>35.481129464788737</c:v>
                </c:pt>
                <c:pt idx="3">
                  <c:v>49.759488000000012</c:v>
                </c:pt>
                <c:pt idx="4">
                  <c:v>0</c:v>
                </c:pt>
                <c:pt idx="5">
                  <c:v>49.759488000000012</c:v>
                </c:pt>
                <c:pt idx="6">
                  <c:v>84.090292844036696</c:v>
                </c:pt>
                <c:pt idx="7">
                  <c:v>0</c:v>
                </c:pt>
                <c:pt idx="8">
                  <c:v>84.090292844036696</c:v>
                </c:pt>
                <c:pt idx="9">
                  <c:v>47.432249195685671</c:v>
                </c:pt>
                <c:pt idx="10">
                  <c:v>0</c:v>
                </c:pt>
                <c:pt idx="11">
                  <c:v>47.432249195685671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B5-46DE-8E72-41AF5F4E4E05}"/>
            </c:ext>
          </c:extLst>
        </c:ser>
        <c:ser>
          <c:idx val="2"/>
          <c:order val="2"/>
          <c:tx>
            <c:strRef>
              <c:f>'Cost Summary All Resi'!$B$23</c:f>
              <c:strCache>
                <c:ptCount val="1"/>
                <c:pt idx="0">
                  <c:v>Renewables (PVs)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multiLvlStrRef>
              <c:f>'Cost Summary All Resi'!$C$11:$V$12</c:f>
              <c:multiLvlStrCache>
                <c:ptCount val="12"/>
                <c:lvl>
                  <c:pt idx="0">
                    <c:v>Level 1b
(SHD 15-20)</c:v>
                  </c:pt>
                  <c:pt idx="1">
                    <c:v>Part L 2021</c:v>
                  </c:pt>
                  <c:pt idx="2">
                    <c:v>FHS Part L 2026</c:v>
                  </c:pt>
                  <c:pt idx="3">
                    <c:v>Level 1b
(SHD 15-20)</c:v>
                  </c:pt>
                  <c:pt idx="4">
                    <c:v>Part L 2021</c:v>
                  </c:pt>
                  <c:pt idx="5">
                    <c:v>FHS Part L 2026</c:v>
                  </c:pt>
                  <c:pt idx="6">
                    <c:v>Level 1a
(SHD 30)</c:v>
                  </c:pt>
                  <c:pt idx="7">
                    <c:v>Part L 2021</c:v>
                  </c:pt>
                  <c:pt idx="8">
                    <c:v>FHS Part L 2026</c:v>
                  </c:pt>
                  <c:pt idx="9">
                    <c:v>Level 1b
(SHD 15-20)</c:v>
                  </c:pt>
                  <c:pt idx="10">
                    <c:v>Part L 2021</c:v>
                  </c:pt>
                  <c:pt idx="11">
                    <c:v>FHS Part L 2026</c:v>
                  </c:pt>
                </c:lvl>
                <c:lvl>
                  <c:pt idx="0">
                    <c:v>Detached house</c:v>
                  </c:pt>
                  <c:pt idx="3">
                    <c:v>Semi-detached house</c:v>
                  </c:pt>
                  <c:pt idx="6">
                    <c:v>Bungalow</c:v>
                  </c:pt>
                  <c:pt idx="9">
                    <c:v>Low-rise block of flats</c:v>
                  </c:pt>
                </c:lvl>
              </c:multiLvlStrCache>
            </c:multiLvlStrRef>
          </c:cat>
          <c:val>
            <c:numRef>
              <c:f>'Cost Summary All Resi'!$C$23:$V$23</c:f>
              <c:numCache>
                <c:formatCode>"£"#,##0</c:formatCode>
                <c:ptCount val="12"/>
                <c:pt idx="0">
                  <c:v>6.8537930628547414</c:v>
                </c:pt>
                <c:pt idx="1">
                  <c:v>0</c:v>
                </c:pt>
                <c:pt idx="2">
                  <c:v>6.8537930628547414</c:v>
                </c:pt>
                <c:pt idx="3">
                  <c:v>7.1677611940298496</c:v>
                </c:pt>
                <c:pt idx="4">
                  <c:v>0</c:v>
                </c:pt>
                <c:pt idx="5">
                  <c:v>7.1677611940298496</c:v>
                </c:pt>
                <c:pt idx="6">
                  <c:v>22.016205942763246</c:v>
                </c:pt>
                <c:pt idx="7">
                  <c:v>0</c:v>
                </c:pt>
                <c:pt idx="8">
                  <c:v>22.016205942763246</c:v>
                </c:pt>
                <c:pt idx="9">
                  <c:v>11.401047581813584</c:v>
                </c:pt>
                <c:pt idx="10">
                  <c:v>0</c:v>
                </c:pt>
                <c:pt idx="11">
                  <c:v>4.2111977554446565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B5-46DE-8E72-41AF5F4E4E0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031198712"/>
        <c:axId val="1031199432"/>
      </c:barChart>
      <c:lineChart>
        <c:grouping val="standard"/>
        <c:varyColors val="0"/>
        <c:ser>
          <c:idx val="3"/>
          <c:order val="3"/>
          <c:tx>
            <c:strRef>
              <c:f>'Cost Summary All Resi'!$B$24</c:f>
              <c:strCache>
                <c:ptCount val="1"/>
                <c:pt idx="0">
                  <c:v>Total uplift (£/m²)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'Cost Summary All Resi'!$C$24:$V$24</c:f>
              <c:numCache>
                <c:formatCode>"£"#,##0</c:formatCode>
                <c:ptCount val="12"/>
                <c:pt idx="0">
                  <c:v>94.833369136296739</c:v>
                </c:pt>
                <c:pt idx="1">
                  <c:v>0</c:v>
                </c:pt>
                <c:pt idx="2">
                  <c:v>42.845030030871328</c:v>
                </c:pt>
                <c:pt idx="3">
                  <c:v>105.98508894012177</c:v>
                </c:pt>
                <c:pt idx="4">
                  <c:v>0</c:v>
                </c:pt>
                <c:pt idx="5">
                  <c:v>57.437356697257712</c:v>
                </c:pt>
                <c:pt idx="6">
                  <c:v>172.86858830141418</c:v>
                </c:pt>
                <c:pt idx="7">
                  <c:v>0</c:v>
                </c:pt>
                <c:pt idx="8">
                  <c:v>106.61660629002779</c:v>
                </c:pt>
                <c:pt idx="9">
                  <c:v>123.12906031144963</c:v>
                </c:pt>
                <c:pt idx="10">
                  <c:v>0</c:v>
                </c:pt>
                <c:pt idx="11">
                  <c:v>49.944336646685286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DB5-46DE-8E72-41AF5F4E4E0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031198712"/>
        <c:axId val="1031199432"/>
      </c:lineChart>
      <c:catAx>
        <c:axId val="1031198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1199432"/>
        <c:crosses val="autoZero"/>
        <c:auto val="1"/>
        <c:lblAlgn val="ctr"/>
        <c:lblOffset val="100"/>
        <c:noMultiLvlLbl val="0"/>
      </c:catAx>
      <c:valAx>
        <c:axId val="1031199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Additional cost (£m2)</a:t>
                </a:r>
              </a:p>
            </c:rich>
          </c:tx>
          <c:layout>
            <c:manualLayout>
              <c:xMode val="edge"/>
              <c:yMode val="edge"/>
              <c:x val="1.9584510964957936E-2"/>
              <c:y val="0.3298520025788175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£&quot;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1198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'Cost Summary All Resi'!$A$30</c:f>
          <c:strCache>
            <c:ptCount val="1"/>
            <c:pt idx="0">
              <c:v>Summary of total build costs and increment for carbon policy relative to Part L 2021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499424975927821"/>
          <c:y val="0.14406430859355648"/>
          <c:w val="0.84962553525239959"/>
          <c:h val="0.57925544239724602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'Cost Summary All Resi'!$B$27</c:f>
              <c:strCache>
                <c:ptCount val="1"/>
                <c:pt idx="0">
                  <c:v>Base build costs (notional) (£/m²)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'Cost Summary All Resi'!$C$11:$V$12</c:f>
              <c:multiLvlStrCache>
                <c:ptCount val="12"/>
                <c:lvl>
                  <c:pt idx="0">
                    <c:v>Level 1b
(SHD 15-20)</c:v>
                  </c:pt>
                  <c:pt idx="1">
                    <c:v>Part L 2021</c:v>
                  </c:pt>
                  <c:pt idx="2">
                    <c:v>FHS Part L 2026</c:v>
                  </c:pt>
                  <c:pt idx="3">
                    <c:v>Level 1b
(SHD 15-20)</c:v>
                  </c:pt>
                  <c:pt idx="4">
                    <c:v>Part L 2021</c:v>
                  </c:pt>
                  <c:pt idx="5">
                    <c:v>FHS Part L 2026</c:v>
                  </c:pt>
                  <c:pt idx="6">
                    <c:v>Level 1a
(SHD 30)</c:v>
                  </c:pt>
                  <c:pt idx="7">
                    <c:v>Part L 2021</c:v>
                  </c:pt>
                  <c:pt idx="8">
                    <c:v>FHS Part L 2026</c:v>
                  </c:pt>
                  <c:pt idx="9">
                    <c:v>Level 1b
(SHD 15-20)</c:v>
                  </c:pt>
                  <c:pt idx="10">
                    <c:v>Part L 2021</c:v>
                  </c:pt>
                  <c:pt idx="11">
                    <c:v>FHS Part L 2026</c:v>
                  </c:pt>
                </c:lvl>
                <c:lvl>
                  <c:pt idx="0">
                    <c:v>Detached house</c:v>
                  </c:pt>
                  <c:pt idx="3">
                    <c:v>Semi-detached house</c:v>
                  </c:pt>
                  <c:pt idx="6">
                    <c:v>Bungalow</c:v>
                  </c:pt>
                  <c:pt idx="9">
                    <c:v>Low-rise block of flats</c:v>
                  </c:pt>
                </c:lvl>
              </c:multiLvlStrCache>
            </c:multiLvlStrRef>
          </c:cat>
          <c:val>
            <c:numRef>
              <c:f>'Cost Summary All Resi'!$C$27:$V$27</c:f>
              <c:numCache>
                <c:formatCode>"£"#,##0</c:formatCode>
                <c:ptCount val="12"/>
                <c:pt idx="0">
                  <c:v>1552.1699999999998</c:v>
                </c:pt>
                <c:pt idx="1">
                  <c:v>1552.1699999999998</c:v>
                </c:pt>
                <c:pt idx="2">
                  <c:v>1552.1699999999998</c:v>
                </c:pt>
                <c:pt idx="3">
                  <c:v>1552.1699999999998</c:v>
                </c:pt>
                <c:pt idx="4">
                  <c:v>1552.1699999999998</c:v>
                </c:pt>
                <c:pt idx="5">
                  <c:v>1552.1699999999998</c:v>
                </c:pt>
                <c:pt idx="6">
                  <c:v>1552.1699999999998</c:v>
                </c:pt>
                <c:pt idx="7">
                  <c:v>1552.1699999999998</c:v>
                </c:pt>
                <c:pt idx="8">
                  <c:v>1552.1699999999998</c:v>
                </c:pt>
                <c:pt idx="9">
                  <c:v>1789.3200000000002</c:v>
                </c:pt>
                <c:pt idx="10">
                  <c:v>1789.3200000000002</c:v>
                </c:pt>
                <c:pt idx="11">
                  <c:v>1789.3200000000002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A3-4693-8C43-89F48B54BF99}"/>
            </c:ext>
          </c:extLst>
        </c:ser>
        <c:ser>
          <c:idx val="0"/>
          <c:order val="1"/>
          <c:tx>
            <c:strRef>
              <c:f>'Cost Summary All Resi'!$B$24</c:f>
              <c:strCache>
                <c:ptCount val="1"/>
                <c:pt idx="0">
                  <c:v>Total uplift (£/m²)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6077614558832184E-17"/>
                  <c:y val="-3.6189426156350082E-2"/>
                </c:manualLayout>
              </c:layout>
              <c:tx>
                <c:rich>
                  <a:bodyPr/>
                  <a:lstStyle/>
                  <a:p>
                    <a:fld id="{0A5B05FE-C384-401B-9504-E95CDE736677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4FA3-4693-8C43-89F48B54BF9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A7FC4FC-2646-41F4-875F-21C7DC17FD9F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4FA3-4693-8C43-89F48B54BF99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6B53A09-8D7F-4ABF-8174-ABC827F860E2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4FA3-4693-8C43-89F48B54BF99}"/>
                </c:ext>
              </c:extLst>
            </c:dLbl>
            <c:dLbl>
              <c:idx val="3"/>
              <c:layout>
                <c:manualLayout>
                  <c:x val="0"/>
                  <c:y val="-3.7064136402614904E-2"/>
                </c:manualLayout>
              </c:layout>
              <c:tx>
                <c:rich>
                  <a:bodyPr/>
                  <a:lstStyle/>
                  <a:p>
                    <a:fld id="{0574E7EF-B4F5-4229-82B6-70B8CA1F9539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4FA3-4693-8C43-89F48B54BF99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045D36AB-2EF3-4A55-9E9A-D952616E4734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4FA3-4693-8C43-89F48B54BF99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F727FC12-6023-4637-8E9D-B3BBAA7672BD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4FA3-4693-8C43-89F48B54BF99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68C87623-707A-4CAB-806D-BFCAFFA823C1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4FA3-4693-8C43-89F48B54BF99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EF593D58-2B3D-4718-B555-0F71FF12DCF7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4FA3-4693-8C43-89F48B54BF99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3BC00DD0-3565-4320-A510-CB722091948E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4FA3-4693-8C43-89F48B54BF99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C8665548-4E08-47D2-BC4F-D51BDB3BA75A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4FA3-4693-8C43-89F48B54BF99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595C25F8-4FD5-4C23-B3BF-F302AE7173F8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4FA3-4693-8C43-89F48B54BF99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80815831-49F5-4691-BF77-66FD8E8E25C0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4FA3-4693-8C43-89F48B54BF99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multiLvlStrRef>
              <c:f>'Cost Summary All Resi'!$C$11:$V$12</c:f>
              <c:multiLvlStrCache>
                <c:ptCount val="12"/>
                <c:lvl>
                  <c:pt idx="0">
                    <c:v>Level 1b
(SHD 15-20)</c:v>
                  </c:pt>
                  <c:pt idx="1">
                    <c:v>Part L 2021</c:v>
                  </c:pt>
                  <c:pt idx="2">
                    <c:v>FHS Part L 2026</c:v>
                  </c:pt>
                  <c:pt idx="3">
                    <c:v>Level 1b
(SHD 15-20)</c:v>
                  </c:pt>
                  <c:pt idx="4">
                    <c:v>Part L 2021</c:v>
                  </c:pt>
                  <c:pt idx="5">
                    <c:v>FHS Part L 2026</c:v>
                  </c:pt>
                  <c:pt idx="6">
                    <c:v>Level 1a
(SHD 30)</c:v>
                  </c:pt>
                  <c:pt idx="7">
                    <c:v>Part L 2021</c:v>
                  </c:pt>
                  <c:pt idx="8">
                    <c:v>FHS Part L 2026</c:v>
                  </c:pt>
                  <c:pt idx="9">
                    <c:v>Level 1b
(SHD 15-20)</c:v>
                  </c:pt>
                  <c:pt idx="10">
                    <c:v>Part L 2021</c:v>
                  </c:pt>
                  <c:pt idx="11">
                    <c:v>FHS Part L 2026</c:v>
                  </c:pt>
                </c:lvl>
                <c:lvl>
                  <c:pt idx="0">
                    <c:v>Detached house</c:v>
                  </c:pt>
                  <c:pt idx="3">
                    <c:v>Semi-detached house</c:v>
                  </c:pt>
                  <c:pt idx="6">
                    <c:v>Bungalow</c:v>
                  </c:pt>
                  <c:pt idx="9">
                    <c:v>Low-rise block of flats</c:v>
                  </c:pt>
                </c:lvl>
              </c:multiLvlStrCache>
            </c:multiLvlStrRef>
          </c:cat>
          <c:val>
            <c:numRef>
              <c:f>'Cost Summary All Resi'!$C$24:$V$24</c:f>
              <c:numCache>
                <c:formatCode>"£"#,##0</c:formatCode>
                <c:ptCount val="12"/>
                <c:pt idx="0">
                  <c:v>94.833369136296739</c:v>
                </c:pt>
                <c:pt idx="1">
                  <c:v>0</c:v>
                </c:pt>
                <c:pt idx="2">
                  <c:v>42.845030030871328</c:v>
                </c:pt>
                <c:pt idx="3">
                  <c:v>105.98508894012177</c:v>
                </c:pt>
                <c:pt idx="4">
                  <c:v>0</c:v>
                </c:pt>
                <c:pt idx="5">
                  <c:v>57.437356697257712</c:v>
                </c:pt>
                <c:pt idx="6">
                  <c:v>172.86858830141418</c:v>
                </c:pt>
                <c:pt idx="7">
                  <c:v>0</c:v>
                </c:pt>
                <c:pt idx="8">
                  <c:v>106.61660629002779</c:v>
                </c:pt>
                <c:pt idx="9">
                  <c:v>123.12906031144963</c:v>
                </c:pt>
                <c:pt idx="10">
                  <c:v>0</c:v>
                </c:pt>
                <c:pt idx="11">
                  <c:v>49.944336646685286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'Cost Summary All Resi'!$C$28:$V$28</c15:f>
                <c15:dlblRangeCache>
                  <c:ptCount val="12"/>
                  <c:pt idx="0">
                    <c:v>6.1%</c:v>
                  </c:pt>
                  <c:pt idx="1">
                    <c:v>0.0%</c:v>
                  </c:pt>
                  <c:pt idx="2">
                    <c:v>2.8%</c:v>
                  </c:pt>
                  <c:pt idx="3">
                    <c:v>6.8%</c:v>
                  </c:pt>
                  <c:pt idx="4">
                    <c:v>0.0%</c:v>
                  </c:pt>
                  <c:pt idx="5">
                    <c:v>3.7%</c:v>
                  </c:pt>
                  <c:pt idx="6">
                    <c:v>11.1%</c:v>
                  </c:pt>
                  <c:pt idx="7">
                    <c:v>0.0%</c:v>
                  </c:pt>
                  <c:pt idx="8">
                    <c:v>6.9%</c:v>
                  </c:pt>
                  <c:pt idx="9">
                    <c:v>6.9%</c:v>
                  </c:pt>
                  <c:pt idx="10">
                    <c:v>0.0%</c:v>
                  </c:pt>
                  <c:pt idx="11">
                    <c:v>2.8%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D-4FA3-4693-8C43-89F48B54BF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31198712"/>
        <c:axId val="1031199432"/>
      </c:barChart>
      <c:catAx>
        <c:axId val="1031198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1199432"/>
        <c:crosses val="autoZero"/>
        <c:auto val="1"/>
        <c:lblAlgn val="ctr"/>
        <c:lblOffset val="100"/>
        <c:noMultiLvlLbl val="0"/>
      </c:catAx>
      <c:valAx>
        <c:axId val="1031199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Build cost (£m2)</a:t>
                </a:r>
              </a:p>
            </c:rich>
          </c:tx>
          <c:layout>
            <c:manualLayout>
              <c:xMode val="edge"/>
              <c:yMode val="edge"/>
              <c:x val="1.6778416350897017E-2"/>
              <c:y val="0.256829902747665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£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1198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Detached fabric cost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Detached!$B$6</c:f>
              <c:strCache>
                <c:ptCount val="1"/>
                <c:pt idx="0">
                  <c:v>Floor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Detached!$T$5:$Y$5</c:f>
              <c:strCache>
                <c:ptCount val="3"/>
                <c:pt idx="0">
                  <c:v>Part L 2021</c:v>
                </c:pt>
                <c:pt idx="1">
                  <c:v>FHS Part L 2026</c:v>
                </c:pt>
                <c:pt idx="2">
                  <c:v>Level 1b
(SHD 15-20)</c:v>
                </c:pt>
              </c:strCache>
            </c:strRef>
          </c:cat>
          <c:val>
            <c:numRef>
              <c:f>Detached!$T$6:$Y$6</c:f>
              <c:numCache>
                <c:formatCode>"£"#,##0</c:formatCode>
                <c:ptCount val="3"/>
                <c:pt idx="0">
                  <c:v>13403.664000000001</c:v>
                </c:pt>
                <c:pt idx="1">
                  <c:v>13403.664000000001</c:v>
                </c:pt>
                <c:pt idx="2">
                  <c:v>13403.664000000001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0-4FAA-9B82-0DECD6B9F5D6}"/>
            </c:ext>
          </c:extLst>
        </c:ser>
        <c:ser>
          <c:idx val="1"/>
          <c:order val="1"/>
          <c:tx>
            <c:strRef>
              <c:f>Detached!$B$7</c:f>
              <c:strCache>
                <c:ptCount val="1"/>
                <c:pt idx="0">
                  <c:v>External walls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Detached!$T$5:$Y$5</c:f>
              <c:strCache>
                <c:ptCount val="3"/>
                <c:pt idx="0">
                  <c:v>Part L 2021</c:v>
                </c:pt>
                <c:pt idx="1">
                  <c:v>FHS Part L 2026</c:v>
                </c:pt>
                <c:pt idx="2">
                  <c:v>Level 1b
(SHD 15-20)</c:v>
                </c:pt>
              </c:strCache>
            </c:strRef>
          </c:cat>
          <c:val>
            <c:numRef>
              <c:f>Detached!$T$7:$Y$7</c:f>
              <c:numCache>
                <c:formatCode>"£"#,##0</c:formatCode>
                <c:ptCount val="3"/>
                <c:pt idx="0">
                  <c:v>53974.736639999996</c:v>
                </c:pt>
                <c:pt idx="1">
                  <c:v>53974.736639999996</c:v>
                </c:pt>
                <c:pt idx="2">
                  <c:v>55124.579735143772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0-4FAA-9B82-0DECD6B9F5D6}"/>
            </c:ext>
          </c:extLst>
        </c:ser>
        <c:ser>
          <c:idx val="5"/>
          <c:order val="5"/>
          <c:tx>
            <c:strRef>
              <c:f>Detached!$B$11</c:f>
              <c:strCache>
                <c:ptCount val="1"/>
                <c:pt idx="0">
                  <c:v>Roof 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Detached!$T$5:$Y$5</c:f>
              <c:strCache>
                <c:ptCount val="3"/>
                <c:pt idx="0">
                  <c:v>Part L 2021</c:v>
                </c:pt>
                <c:pt idx="1">
                  <c:v>FHS Part L 2026</c:v>
                </c:pt>
                <c:pt idx="2">
                  <c:v>Level 1b
(SHD 15-20)</c:v>
                </c:pt>
              </c:strCache>
            </c:strRef>
          </c:cat>
          <c:val>
            <c:numRef>
              <c:f>Detached!$T$11:$Y$11</c:f>
              <c:numCache>
                <c:formatCode>"£"#,##0</c:formatCode>
                <c:ptCount val="3"/>
                <c:pt idx="0">
                  <c:v>16382.256000000001</c:v>
                </c:pt>
                <c:pt idx="1">
                  <c:v>16382.256000000001</c:v>
                </c:pt>
                <c:pt idx="2">
                  <c:v>16382.256000000001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F0-4FAA-9B82-0DECD6B9F5D6}"/>
            </c:ext>
          </c:extLst>
        </c:ser>
        <c:ser>
          <c:idx val="8"/>
          <c:order val="8"/>
          <c:tx>
            <c:strRef>
              <c:f>Detached!$B$14</c:f>
              <c:strCache>
                <c:ptCount val="1"/>
                <c:pt idx="0">
                  <c:v>Window and glazed doors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Detached!$T$5:$Y$5</c:f>
              <c:strCache>
                <c:ptCount val="3"/>
                <c:pt idx="0">
                  <c:v>Part L 2021</c:v>
                </c:pt>
                <c:pt idx="1">
                  <c:v>FHS Part L 2026</c:v>
                </c:pt>
                <c:pt idx="2">
                  <c:v>Level 1b
(SHD 15-20)</c:v>
                </c:pt>
              </c:strCache>
            </c:strRef>
          </c:cat>
          <c:val>
            <c:numRef>
              <c:f>Detached!$T$14:$Y$14</c:f>
              <c:numCache>
                <c:formatCode>"£"#,##0</c:formatCode>
                <c:ptCount val="3"/>
                <c:pt idx="0">
                  <c:v>13950.144</c:v>
                </c:pt>
                <c:pt idx="1">
                  <c:v>13950.144</c:v>
                </c:pt>
                <c:pt idx="2">
                  <c:v>16740.1728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BF0-4FAA-9B82-0DECD6B9F5D6}"/>
            </c:ext>
          </c:extLst>
        </c:ser>
        <c:ser>
          <c:idx val="9"/>
          <c:order val="9"/>
          <c:tx>
            <c:strRef>
              <c:f>Detached!$B$15</c:f>
              <c:strCache>
                <c:ptCount val="1"/>
                <c:pt idx="0">
                  <c:v>Doors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Detached!$T$5:$Y$5</c:f>
              <c:strCache>
                <c:ptCount val="3"/>
                <c:pt idx="0">
                  <c:v>Part L 2021</c:v>
                </c:pt>
                <c:pt idx="1">
                  <c:v>FHS Part L 2026</c:v>
                </c:pt>
                <c:pt idx="2">
                  <c:v>Level 1b
(SHD 15-20)</c:v>
                </c:pt>
              </c:strCache>
            </c:strRef>
          </c:cat>
          <c:val>
            <c:numRef>
              <c:f>Detached!$T$15:$Y$15</c:f>
              <c:numCache>
                <c:formatCode>"£"#,##0</c:formatCode>
                <c:ptCount val="3"/>
                <c:pt idx="0">
                  <c:v>857.80800000000011</c:v>
                </c:pt>
                <c:pt idx="1">
                  <c:v>857.80800000000011</c:v>
                </c:pt>
                <c:pt idx="2">
                  <c:v>857.80800000000011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BF0-4FAA-9B82-0DECD6B9F5D6}"/>
            </c:ext>
          </c:extLst>
        </c:ser>
        <c:ser>
          <c:idx val="11"/>
          <c:order val="11"/>
          <c:tx>
            <c:strRef>
              <c:f>Detached!$B$17</c:f>
              <c:strCache>
                <c:ptCount val="1"/>
                <c:pt idx="0">
                  <c:v>Themal bridging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Detached!$T$5:$Y$5</c:f>
              <c:strCache>
                <c:ptCount val="3"/>
                <c:pt idx="0">
                  <c:v>Part L 2021</c:v>
                </c:pt>
                <c:pt idx="1">
                  <c:v>FHS Part L 2026</c:v>
                </c:pt>
                <c:pt idx="2">
                  <c:v>Level 1b
(SHD 15-20)</c:v>
                </c:pt>
              </c:strCache>
            </c:strRef>
          </c:cat>
          <c:val>
            <c:numRef>
              <c:f>Detached!$T$17:$Y$17</c:f>
              <c:numCache>
                <c:formatCode>"£"#,##0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627.072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BF0-4FAA-9B82-0DECD6B9F5D6}"/>
            </c:ext>
          </c:extLst>
        </c:ser>
        <c:ser>
          <c:idx val="12"/>
          <c:order val="12"/>
          <c:tx>
            <c:strRef>
              <c:f>Detached!$B$18</c:f>
              <c:strCache>
                <c:ptCount val="1"/>
                <c:pt idx="0">
                  <c:v>Ventilation unit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Detached!$T$5:$Y$5</c:f>
              <c:strCache>
                <c:ptCount val="3"/>
                <c:pt idx="0">
                  <c:v>Part L 2021</c:v>
                </c:pt>
                <c:pt idx="1">
                  <c:v>FHS Part L 2026</c:v>
                </c:pt>
                <c:pt idx="2">
                  <c:v>Level 1b
(SHD 15-20)</c:v>
                </c:pt>
              </c:strCache>
            </c:strRef>
          </c:cat>
          <c:val>
            <c:numRef>
              <c:f>Detached!$T$18:$Y$18</c:f>
              <c:numCache>
                <c:formatCode>"£"#,##0</c:formatCode>
                <c:ptCount val="3"/>
                <c:pt idx="0">
                  <c:v>1324.8000000000002</c:v>
                </c:pt>
                <c:pt idx="1">
                  <c:v>1324.8000000000002</c:v>
                </c:pt>
                <c:pt idx="2">
                  <c:v>1360.1280000000002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BF0-4FAA-9B82-0DECD6B9F5D6}"/>
            </c:ext>
          </c:extLst>
        </c:ser>
        <c:ser>
          <c:idx val="13"/>
          <c:order val="13"/>
          <c:tx>
            <c:strRef>
              <c:f>Detached!$B$19</c:f>
              <c:strCache>
                <c:ptCount val="1"/>
                <c:pt idx="0">
                  <c:v>Ventilation duct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Detached!$T$5:$Y$5</c:f>
              <c:strCache>
                <c:ptCount val="3"/>
                <c:pt idx="0">
                  <c:v>Part L 2021</c:v>
                </c:pt>
                <c:pt idx="1">
                  <c:v>FHS Part L 2026</c:v>
                </c:pt>
                <c:pt idx="2">
                  <c:v>Level 1b
(SHD 15-20)</c:v>
                </c:pt>
              </c:strCache>
            </c:strRef>
          </c:cat>
          <c:val>
            <c:numRef>
              <c:f>Detached!$T$19:$Y$19</c:f>
              <c:numCache>
                <c:formatCode>"£"#,##0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2351.52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BF0-4FAA-9B82-0DECD6B9F5D6}"/>
            </c:ext>
          </c:extLst>
        </c:ser>
        <c:ser>
          <c:idx val="14"/>
          <c:order val="14"/>
          <c:tx>
            <c:strRef>
              <c:f>Detached!$B$20</c:f>
              <c:strCache>
                <c:ptCount val="1"/>
                <c:pt idx="0">
                  <c:v>Airtightness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Detached!$T$5:$Y$5</c:f>
              <c:strCache>
                <c:ptCount val="3"/>
                <c:pt idx="0">
                  <c:v>Part L 2021</c:v>
                </c:pt>
                <c:pt idx="1">
                  <c:v>FHS Part L 2026</c:v>
                </c:pt>
                <c:pt idx="2">
                  <c:v>Level 1b
(SHD 15-20)</c:v>
                </c:pt>
              </c:strCache>
            </c:strRef>
          </c:cat>
          <c:val>
            <c:numRef>
              <c:f>Detached!$T$20:$Y$20</c:f>
              <c:numCache>
                <c:formatCode>"£"#,##0</c:formatCode>
                <c:ptCount val="3"/>
                <c:pt idx="0">
                  <c:v>0</c:v>
                </c:pt>
                <c:pt idx="1">
                  <c:v>77.887382213284127</c:v>
                </c:pt>
                <c:pt idx="2">
                  <c:v>1503.6999526290861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BF0-4FAA-9B82-0DECD6B9F5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05028064"/>
        <c:axId val="1405017024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Detached!$B$8</c15:sqref>
                        </c15:formulaRef>
                      </c:ext>
                    </c:extLst>
                    <c:strCache>
                      <c:ptCount val="1"/>
                      <c:pt idx="0">
                        <c:v>Dormer wall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Detached!$T$5:$Y$5</c15:sqref>
                        </c15:formulaRef>
                      </c:ext>
                    </c:extLst>
                    <c:strCache>
                      <c:ptCount val="3"/>
                      <c:pt idx="0">
                        <c:v>Part L 2021</c:v>
                      </c:pt>
                      <c:pt idx="1">
                        <c:v>FHS Part L 2026</c:v>
                      </c:pt>
                      <c:pt idx="2">
                        <c:v>Level 1b
(SHD 15-20)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Detached!$T$8:$Y$8</c15:sqref>
                        </c15:formulaRef>
                      </c:ext>
                    </c:extLst>
                    <c:numCache>
                      <c:formatCode>"£"#,##0</c:formatCode>
                      <c:ptCount val="3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9-5BF0-4FAA-9B82-0DECD6B9F5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Detached!$B$9</c15:sqref>
                        </c15:formulaRef>
                      </c:ext>
                    </c:extLst>
                    <c:strCache>
                      <c:ptCount val="1"/>
                      <c:pt idx="0">
                        <c:v>Bay wall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Detached!$T$5:$Y$5</c15:sqref>
                        </c15:formulaRef>
                      </c:ext>
                    </c:extLst>
                    <c:strCache>
                      <c:ptCount val="3"/>
                      <c:pt idx="0">
                        <c:v>Part L 2021</c:v>
                      </c:pt>
                      <c:pt idx="1">
                        <c:v>FHS Part L 2026</c:v>
                      </c:pt>
                      <c:pt idx="2">
                        <c:v>Level 1b
(SHD 15-20)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Detached!$T$9:$Y$9</c15:sqref>
                        </c15:formulaRef>
                      </c:ext>
                    </c:extLst>
                    <c:numCache>
                      <c:formatCode>"£"#,##0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5BF0-4FAA-9B82-0DECD6B9F5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Detached!$B$10</c15:sqref>
                        </c15:formulaRef>
                      </c:ext>
                    </c:extLst>
                    <c:strCache>
                      <c:ptCount val="1"/>
                      <c:pt idx="0">
                        <c:v>Party Wall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Detached!$T$5:$Y$5</c15:sqref>
                        </c15:formulaRef>
                      </c:ext>
                    </c:extLst>
                    <c:strCache>
                      <c:ptCount val="3"/>
                      <c:pt idx="0">
                        <c:v>Part L 2021</c:v>
                      </c:pt>
                      <c:pt idx="1">
                        <c:v>FHS Part L 2026</c:v>
                      </c:pt>
                      <c:pt idx="2">
                        <c:v>Level 1b
(SHD 15-20)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Detached!$T$10:$Y$10</c15:sqref>
                        </c15:formulaRef>
                      </c:ext>
                    </c:extLst>
                    <c:numCache>
                      <c:formatCode>"£"#,##0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5BF0-4FAA-9B82-0DECD6B9F5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Detached!$B$12</c15:sqref>
                        </c15:formulaRef>
                      </c:ext>
                    </c:extLst>
                    <c:strCache>
                      <c:ptCount val="1"/>
                      <c:pt idx="0">
                        <c:v>Sloping roof</c:v>
                      </c:pt>
                    </c:strCache>
                  </c:strRef>
                </c:tx>
                <c:spPr>
                  <a:solidFill>
                    <a:schemeClr val="accent2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Detached!$T$5:$Y$5</c15:sqref>
                        </c15:formulaRef>
                      </c:ext>
                    </c:extLst>
                    <c:strCache>
                      <c:ptCount val="3"/>
                      <c:pt idx="0">
                        <c:v>Part L 2021</c:v>
                      </c:pt>
                      <c:pt idx="1">
                        <c:v>FHS Part L 2026</c:v>
                      </c:pt>
                      <c:pt idx="2">
                        <c:v>Level 1b
(SHD 15-20)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Detached!$T$12:$Y$12</c15:sqref>
                        </c15:formulaRef>
                      </c:ext>
                    </c:extLst>
                    <c:numCache>
                      <c:formatCode>"£"#,##0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5BF0-4FAA-9B82-0DECD6B9F5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Detached!$B$13</c15:sqref>
                        </c15:formulaRef>
                      </c:ext>
                    </c:extLst>
                    <c:strCache>
                      <c:ptCount val="1"/>
                      <c:pt idx="0">
                        <c:v>Dormer roof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Detached!$T$5:$Y$5</c15:sqref>
                        </c15:formulaRef>
                      </c:ext>
                    </c:extLst>
                    <c:strCache>
                      <c:ptCount val="3"/>
                      <c:pt idx="0">
                        <c:v>Part L 2021</c:v>
                      </c:pt>
                      <c:pt idx="1">
                        <c:v>FHS Part L 2026</c:v>
                      </c:pt>
                      <c:pt idx="2">
                        <c:v>Level 1b
(SHD 15-20)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Detached!$T$13:$Y$13</c15:sqref>
                        </c15:formulaRef>
                      </c:ext>
                    </c:extLst>
                    <c:numCache>
                      <c:formatCode>"£"#,##0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5BF0-4FAA-9B82-0DECD6B9F5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Detached!$B$16</c15:sqref>
                        </c15:formulaRef>
                      </c:ext>
                    </c:extLst>
                    <c:strCache>
                      <c:ptCount val="1"/>
                      <c:pt idx="0">
                        <c:v>Rooflights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Detached!$T$5:$Y$5</c15:sqref>
                        </c15:formulaRef>
                      </c:ext>
                    </c:extLst>
                    <c:strCache>
                      <c:ptCount val="3"/>
                      <c:pt idx="0">
                        <c:v>Part L 2021</c:v>
                      </c:pt>
                      <c:pt idx="1">
                        <c:v>FHS Part L 2026</c:v>
                      </c:pt>
                      <c:pt idx="2">
                        <c:v>Level 1b
(SHD 15-20)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Detached!$T$16:$Y$16</c15:sqref>
                        </c15:formulaRef>
                      </c:ext>
                    </c:extLst>
                    <c:numCache>
                      <c:formatCode>"£"#,##0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5BF0-4FAA-9B82-0DECD6B9F5D6}"/>
                  </c:ext>
                </c:extLst>
              </c15:ser>
            </c15:filteredBarSeries>
          </c:ext>
        </c:extLst>
      </c:barChart>
      <c:catAx>
        <c:axId val="1405028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5017024"/>
        <c:crosses val="autoZero"/>
        <c:auto val="1"/>
        <c:lblAlgn val="ctr"/>
        <c:lblOffset val="100"/>
        <c:noMultiLvlLbl val="0"/>
      </c:catAx>
      <c:valAx>
        <c:axId val="1405017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£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5028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Detached heating systems</a:t>
            </a:r>
            <a:r>
              <a:rPr lang="en-GB" baseline="0"/>
              <a:t> cost breakdown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Detached!$B$36</c:f>
              <c:strCache>
                <c:ptCount val="1"/>
                <c:pt idx="0">
                  <c:v>Heating source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Detached!$T$35:$Y$35</c:f>
              <c:strCache>
                <c:ptCount val="3"/>
                <c:pt idx="0">
                  <c:v>Gas boiler</c:v>
                </c:pt>
                <c:pt idx="1">
                  <c:v>FHS Part L 2026</c:v>
                </c:pt>
                <c:pt idx="2">
                  <c:v>Level 1b
(SHD 15-20)</c:v>
                </c:pt>
              </c:strCache>
            </c:strRef>
          </c:cat>
          <c:val>
            <c:numRef>
              <c:f>Detached!$T$36:$Y$36</c:f>
              <c:numCache>
                <c:formatCode>"£"#,##0</c:formatCode>
                <c:ptCount val="3"/>
                <c:pt idx="0">
                  <c:v>1656</c:v>
                </c:pt>
                <c:pt idx="1">
                  <c:v>7463.04</c:v>
                </c:pt>
                <c:pt idx="2">
                  <c:v>7021.4400000000005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65-4D5C-B1A1-271EEEA04BA8}"/>
            </c:ext>
          </c:extLst>
        </c:ser>
        <c:ser>
          <c:idx val="1"/>
          <c:order val="1"/>
          <c:tx>
            <c:strRef>
              <c:f>Detached!$B$37</c:f>
              <c:strCache>
                <c:ptCount val="1"/>
                <c:pt idx="0">
                  <c:v>Heating distribution system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Detached!$T$35:$Y$35</c:f>
              <c:strCache>
                <c:ptCount val="3"/>
                <c:pt idx="0">
                  <c:v>Gas boiler</c:v>
                </c:pt>
                <c:pt idx="1">
                  <c:v>FHS Part L 2026</c:v>
                </c:pt>
                <c:pt idx="2">
                  <c:v>Level 1b
(SHD 15-20)</c:v>
                </c:pt>
              </c:strCache>
            </c:strRef>
          </c:cat>
          <c:val>
            <c:numRef>
              <c:f>Detached!$T$37:$Y$37</c:f>
              <c:numCache>
                <c:formatCode>"£"#,##0</c:formatCode>
                <c:ptCount val="3"/>
                <c:pt idx="0">
                  <c:v>4703.04</c:v>
                </c:pt>
                <c:pt idx="1">
                  <c:v>4703.04</c:v>
                </c:pt>
                <c:pt idx="2">
                  <c:v>4703.04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65-4D5C-B1A1-271EEEA04BA8}"/>
            </c:ext>
          </c:extLst>
        </c:ser>
        <c:ser>
          <c:idx val="2"/>
          <c:order val="2"/>
          <c:tx>
            <c:strRef>
              <c:f>Detached!$B$38</c:f>
              <c:strCache>
                <c:ptCount val="1"/>
                <c:pt idx="0">
                  <c:v>Hotwater system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Detached!$T$35:$Y$35</c:f>
              <c:strCache>
                <c:ptCount val="3"/>
                <c:pt idx="0">
                  <c:v>Gas boiler</c:v>
                </c:pt>
                <c:pt idx="1">
                  <c:v>FHS Part L 2026</c:v>
                </c:pt>
                <c:pt idx="2">
                  <c:v>Level 1b
(SHD 15-20)</c:v>
                </c:pt>
              </c:strCache>
            </c:strRef>
          </c:cat>
          <c:val>
            <c:numRef>
              <c:f>Detached!$T$38:$Y$38</c:f>
              <c:numCache>
                <c:formatCode>"£"#,##0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65-4D5C-B1A1-271EEEA04BA8}"/>
            </c:ext>
          </c:extLst>
        </c:ser>
        <c:ser>
          <c:idx val="3"/>
          <c:order val="3"/>
          <c:tx>
            <c:strRef>
              <c:f>Detached!$B$39</c:f>
              <c:strCache>
                <c:ptCount val="1"/>
                <c:pt idx="0">
                  <c:v>WWHR ground floor (tray)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Detached!$T$35:$Y$35</c:f>
              <c:strCache>
                <c:ptCount val="3"/>
                <c:pt idx="0">
                  <c:v>Gas boiler</c:v>
                </c:pt>
                <c:pt idx="1">
                  <c:v>FHS Part L 2026</c:v>
                </c:pt>
                <c:pt idx="2">
                  <c:v>Level 1b
(SHD 15-20)</c:v>
                </c:pt>
              </c:strCache>
            </c:strRef>
          </c:cat>
          <c:val>
            <c:numRef>
              <c:f>Detached!$T$39:$Y$39</c:f>
              <c:numCache>
                <c:formatCode>"£"#,##0</c:formatCode>
                <c:ptCount val="3"/>
                <c:pt idx="0">
                  <c:v>494.59200000000004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D65-4D5C-B1A1-271EEEA04BA8}"/>
            </c:ext>
          </c:extLst>
        </c:ser>
        <c:ser>
          <c:idx val="6"/>
          <c:order val="6"/>
          <c:tx>
            <c:strRef>
              <c:f>Detached!$B$42</c:f>
              <c:strCache>
                <c:ptCount val="1"/>
                <c:pt idx="0">
                  <c:v>Power supply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Detached!$T$35:$Y$35</c:f>
              <c:strCache>
                <c:ptCount val="3"/>
                <c:pt idx="0">
                  <c:v>Gas boiler</c:v>
                </c:pt>
                <c:pt idx="1">
                  <c:v>FHS Part L 2026</c:v>
                </c:pt>
                <c:pt idx="2">
                  <c:v>Level 1b
(SHD 15-20)</c:v>
                </c:pt>
              </c:strCache>
            </c:strRef>
          </c:cat>
          <c:val>
            <c:numRef>
              <c:f>Detached!$T$42:$Y$42</c:f>
              <c:numCache>
                <c:formatCode>"£"#,##0</c:formatCode>
                <c:ptCount val="3"/>
                <c:pt idx="0">
                  <c:v>0</c:v>
                </c:pt>
                <c:pt idx="1">
                  <c:v>105.10080000000001</c:v>
                </c:pt>
                <c:pt idx="2">
                  <c:v>105.10080000000001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D65-4D5C-B1A1-271EEEA04B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04901344"/>
        <c:axId val="1404893184"/>
        <c:extLst>
          <c:ext xmlns:c15="http://schemas.microsoft.com/office/drawing/2012/chart" uri="{02D57815-91ED-43cb-92C2-25804820EDAC}">
            <c15:filteredBa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Detached!$B$40</c15:sqref>
                        </c15:formulaRef>
                      </c:ext>
                    </c:extLst>
                    <c:strCache>
                      <c:ptCount val="1"/>
                      <c:pt idx="0">
                        <c:v>WWHR upper floor (pipe)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Detached!$T$35:$Y$35</c15:sqref>
                        </c15:formulaRef>
                      </c:ext>
                    </c:extLst>
                    <c:strCache>
                      <c:ptCount val="3"/>
                      <c:pt idx="0">
                        <c:v>Gas boiler</c:v>
                      </c:pt>
                      <c:pt idx="1">
                        <c:v>FHS Part L 2026</c:v>
                      </c:pt>
                      <c:pt idx="2">
                        <c:v>Level 1b
(SHD 15-20)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Detached!$T$40:$Y$40</c15:sqref>
                        </c15:formulaRef>
                      </c:ext>
                    </c:extLst>
                    <c:numCache>
                      <c:formatCode>"£"#,##0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5-AD65-4D5C-B1A1-271EEEA04BA8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Detached!$B$41</c15:sqref>
                        </c15:formulaRef>
                      </c:ext>
                    </c:extLst>
                    <c:strCache>
                      <c:ptCount val="1"/>
                      <c:pt idx="0">
                        <c:v>Gas supply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Detached!$T$35:$Y$35</c15:sqref>
                        </c15:formulaRef>
                      </c:ext>
                    </c:extLst>
                    <c:strCache>
                      <c:ptCount val="3"/>
                      <c:pt idx="0">
                        <c:v>Gas boiler</c:v>
                      </c:pt>
                      <c:pt idx="1">
                        <c:v>FHS Part L 2026</c:v>
                      </c:pt>
                      <c:pt idx="2">
                        <c:v>Level 1b
(SHD 15-20)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Detached!$T$41:$Y$41</c15:sqref>
                        </c15:formulaRef>
                      </c:ext>
                    </c:extLst>
                    <c:numCache>
                      <c:formatCode>"£"#,##0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AD65-4D5C-B1A1-271EEEA04BA8}"/>
                  </c:ext>
                </c:extLst>
              </c15:ser>
            </c15:filteredBarSeries>
          </c:ext>
        </c:extLst>
      </c:barChart>
      <c:catAx>
        <c:axId val="1404901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4893184"/>
        <c:crosses val="autoZero"/>
        <c:auto val="1"/>
        <c:lblAlgn val="ctr"/>
        <c:lblOffset val="100"/>
        <c:noMultiLvlLbl val="0"/>
      </c:catAx>
      <c:valAx>
        <c:axId val="140489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£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4901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400" b="0" i="0" u="none" strike="noStrike" kern="1200" spc="0" baseline="0">
                <a:solidFill>
                  <a:srgbClr val="3B2051">
                    <a:lumMod val="65000"/>
                    <a:lumOff val="35000"/>
                  </a:srgbClr>
                </a:solidFill>
              </a:rPr>
              <a:t>Detached Renewables and battery cost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Detached!$BP$6</c:f>
              <c:strCache>
                <c:ptCount val="1"/>
                <c:pt idx="0">
                  <c:v>Photovoltaic array fixed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Detached!$BQ$5:$BV$5</c:f>
              <c:strCache>
                <c:ptCount val="6"/>
                <c:pt idx="0">
                  <c:v>BAU 2021</c:v>
                </c:pt>
                <c:pt idx="1">
                  <c:v>FHS Option 1</c:v>
                </c:pt>
                <c:pt idx="2">
                  <c:v>100% TER</c:v>
                </c:pt>
                <c:pt idx="3">
                  <c:v>100% TER + 10% TFEE</c:v>
                </c:pt>
                <c:pt idx="4">
                  <c:v>100% TER + 10% TFEE + Unregulated</c:v>
                </c:pt>
                <c:pt idx="5">
                  <c:v>SHD/EUI/PV Net Zero</c:v>
                </c:pt>
              </c:strCache>
            </c:strRef>
          </c:cat>
          <c:val>
            <c:numRef>
              <c:f>Detached!$BQ$6:$BV$6</c:f>
              <c:numCache>
                <c:formatCode>"£"#,##0</c:formatCode>
                <c:ptCount val="6"/>
                <c:pt idx="0">
                  <c:v>1297.4228855721394</c:v>
                </c:pt>
                <c:pt idx="1">
                  <c:v>1297.4228855721394</c:v>
                </c:pt>
                <c:pt idx="2">
                  <c:v>1297.4228855721394</c:v>
                </c:pt>
                <c:pt idx="3">
                  <c:v>1297.4228855721394</c:v>
                </c:pt>
                <c:pt idx="4">
                  <c:v>1297.4228855721394</c:v>
                </c:pt>
                <c:pt idx="5">
                  <c:v>1297.4228855721394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72-4B34-9CE1-B97A923D0AC4}"/>
            </c:ext>
          </c:extLst>
        </c:ser>
        <c:ser>
          <c:idx val="1"/>
          <c:order val="1"/>
          <c:tx>
            <c:strRef>
              <c:f>Detached!$BP$7</c:f>
              <c:strCache>
                <c:ptCount val="1"/>
                <c:pt idx="0">
                  <c:v>Photovoltaic array variable BAU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Detached!$BQ$5:$BV$5</c:f>
              <c:strCache>
                <c:ptCount val="6"/>
                <c:pt idx="0">
                  <c:v>BAU 2021</c:v>
                </c:pt>
                <c:pt idx="1">
                  <c:v>FHS Option 1</c:v>
                </c:pt>
                <c:pt idx="2">
                  <c:v>100% TER</c:v>
                </c:pt>
                <c:pt idx="3">
                  <c:v>100% TER + 10% TFEE</c:v>
                </c:pt>
                <c:pt idx="4">
                  <c:v>100% TER + 10% TFEE + Unregulated</c:v>
                </c:pt>
                <c:pt idx="5">
                  <c:v>SHD/EUI/PV Net Zero</c:v>
                </c:pt>
              </c:strCache>
            </c:strRef>
          </c:cat>
          <c:val>
            <c:numRef>
              <c:f>Detached!$BQ$7:$BV$7</c:f>
              <c:numCache>
                <c:formatCode>"£"#,##0</c:formatCode>
                <c:ptCount val="6"/>
                <c:pt idx="0">
                  <c:v>2448.1194029850744</c:v>
                </c:pt>
                <c:pt idx="1">
                  <c:v>3567.2597014925368</c:v>
                </c:pt>
                <c:pt idx="2">
                  <c:v>3567.2597014925368</c:v>
                </c:pt>
                <c:pt idx="3">
                  <c:v>3287.4746268656718</c:v>
                </c:pt>
                <c:pt idx="4">
                  <c:v>4826.2925373134331</c:v>
                </c:pt>
                <c:pt idx="5">
                  <c:v>3217.5283582089551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72-4B34-9CE1-B97A923D0AC4}"/>
            </c:ext>
          </c:extLst>
        </c:ser>
        <c:ser>
          <c:idx val="2"/>
          <c:order val="2"/>
          <c:tx>
            <c:strRef>
              <c:f>Detached!$BP$8</c:f>
              <c:strCache>
                <c:ptCount val="1"/>
                <c:pt idx="0">
                  <c:v>Battery Storage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Detached!$BQ$5:$BV$5</c:f>
              <c:strCache>
                <c:ptCount val="6"/>
                <c:pt idx="0">
                  <c:v>BAU 2021</c:v>
                </c:pt>
                <c:pt idx="1">
                  <c:v>FHS Option 1</c:v>
                </c:pt>
                <c:pt idx="2">
                  <c:v>100% TER</c:v>
                </c:pt>
                <c:pt idx="3">
                  <c:v>100% TER + 10% TFEE</c:v>
                </c:pt>
                <c:pt idx="4">
                  <c:v>100% TER + 10% TFEE + Unregulated</c:v>
                </c:pt>
                <c:pt idx="5">
                  <c:v>SHD/EUI/PV Net Zero</c:v>
                </c:pt>
              </c:strCache>
            </c:strRef>
          </c:cat>
          <c:val>
            <c:numRef>
              <c:f>Detached!$BQ$8:$BV$8</c:f>
              <c:numCache>
                <c:formatCode>"£"#,##0</c:formatCode>
                <c:ptCount val="6"/>
                <c:pt idx="5">
                  <c:v>3500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72-4B34-9CE1-B97A923D0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05011264"/>
        <c:axId val="1405011744"/>
      </c:barChart>
      <c:catAx>
        <c:axId val="1405011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5011744"/>
        <c:crosses val="autoZero"/>
        <c:auto val="1"/>
        <c:lblAlgn val="ctr"/>
        <c:lblOffset val="100"/>
        <c:noMultiLvlLbl val="0"/>
      </c:catAx>
      <c:valAx>
        <c:axId val="1405011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£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5011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Detached fabric </a:t>
            </a:r>
            <a:r>
              <a:rPr lang="el-GR"/>
              <a:t>Δ </a:t>
            </a:r>
            <a:r>
              <a:rPr lang="en-GB"/>
              <a:t>cost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Detached!$B$6</c:f>
              <c:strCache>
                <c:ptCount val="1"/>
                <c:pt idx="0">
                  <c:v>Floor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&quot;£&quot;#,##0;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Detached!$AA$5:$AF$5</c:f>
              <c:strCache>
                <c:ptCount val="3"/>
                <c:pt idx="0">
                  <c:v>Part L 2021</c:v>
                </c:pt>
                <c:pt idx="1">
                  <c:v>FHS Part L 2026</c:v>
                </c:pt>
                <c:pt idx="2">
                  <c:v>Level 1b
(SHD 15-20)</c:v>
                </c:pt>
              </c:strCache>
            </c:strRef>
          </c:cat>
          <c:val>
            <c:numRef>
              <c:f>Detached!$AA$6:$AF$6</c:f>
              <c:numCache>
                <c:formatCode>"£"#,##0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B-4A29-943E-9575C9F56691}"/>
            </c:ext>
          </c:extLst>
        </c:ser>
        <c:ser>
          <c:idx val="1"/>
          <c:order val="1"/>
          <c:tx>
            <c:strRef>
              <c:f>Detached!$B$7</c:f>
              <c:strCache>
                <c:ptCount val="1"/>
                <c:pt idx="0">
                  <c:v>External walls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&quot;£&quot;#,##0;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Detached!$AA$5:$AF$5</c:f>
              <c:strCache>
                <c:ptCount val="3"/>
                <c:pt idx="0">
                  <c:v>Part L 2021</c:v>
                </c:pt>
                <c:pt idx="1">
                  <c:v>FHS Part L 2026</c:v>
                </c:pt>
                <c:pt idx="2">
                  <c:v>Level 1b
(SHD 15-20)</c:v>
                </c:pt>
              </c:strCache>
            </c:strRef>
          </c:cat>
          <c:val>
            <c:numRef>
              <c:f>Detached!$AA$7:$AF$7</c:f>
              <c:numCache>
                <c:formatCode>"£"#,##0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1149.8430951437767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0B-4A29-943E-9575C9F56691}"/>
            </c:ext>
          </c:extLst>
        </c:ser>
        <c:ser>
          <c:idx val="5"/>
          <c:order val="5"/>
          <c:tx>
            <c:strRef>
              <c:f>Detached!$B$11</c:f>
              <c:strCache>
                <c:ptCount val="1"/>
                <c:pt idx="0">
                  <c:v>Roof 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-7.1022733106257147E-2"/>
                  <c:y val="1.9710148526330809E-2"/>
                </c:manualLayout>
              </c:layout>
              <c:numFmt formatCode="&quot;£&quot;#,##0;;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4274375157069649E-2"/>
                      <c:h val="3.08405853412001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450B-4A29-943E-9575C9F56691}"/>
                </c:ext>
              </c:extLst>
            </c:dLbl>
            <c:numFmt formatCode="&quot;£&quot;#,##0;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Detached!$AA$5:$AF$5</c:f>
              <c:strCache>
                <c:ptCount val="3"/>
                <c:pt idx="0">
                  <c:v>Part L 2021</c:v>
                </c:pt>
                <c:pt idx="1">
                  <c:v>FHS Part L 2026</c:v>
                </c:pt>
                <c:pt idx="2">
                  <c:v>Level 1b
(SHD 15-20)</c:v>
                </c:pt>
              </c:strCache>
            </c:strRef>
          </c:cat>
          <c:val>
            <c:numRef>
              <c:f>Detached!$AA$11:$AF$11</c:f>
              <c:numCache>
                <c:formatCode>"£"#,##0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50B-4A29-943E-9575C9F56691}"/>
            </c:ext>
          </c:extLst>
        </c:ser>
        <c:ser>
          <c:idx val="11"/>
          <c:order val="10"/>
          <c:tx>
            <c:strRef>
              <c:f>Detached!$B$17</c:f>
              <c:strCache>
                <c:ptCount val="1"/>
                <c:pt idx="0">
                  <c:v>Themal bridging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2.2352483192520446E-4"/>
                  <c:y val="4.6376820061955048E-3"/>
                </c:manualLayout>
              </c:layout>
              <c:tx>
                <c:rich>
                  <a:bodyPr/>
                  <a:lstStyle/>
                  <a:p>
                    <a:fld id="{04ED5327-3B40-4DC0-BA6C-AB160CCECBED}" type="VALUE">
                      <a:rPr lang="en-US">
                        <a:solidFill>
                          <a:schemeClr val="bg1"/>
                        </a:solidFill>
                      </a:rPr>
                      <a:pPr/>
                      <a:t>[VALUE]</a:t>
                    </a:fld>
                    <a:endParaRPr lang="en-GB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450B-4A29-943E-9575C9F56691}"/>
                </c:ext>
              </c:extLst>
            </c:dLbl>
            <c:numFmt formatCode="&quot;£&quot;#,##0;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Detached!$AA$5:$AF$5</c:f>
              <c:strCache>
                <c:ptCount val="3"/>
                <c:pt idx="0">
                  <c:v>Part L 2021</c:v>
                </c:pt>
                <c:pt idx="1">
                  <c:v>FHS Part L 2026</c:v>
                </c:pt>
                <c:pt idx="2">
                  <c:v>Level 1b
(SHD 15-20)</c:v>
                </c:pt>
              </c:strCache>
            </c:strRef>
          </c:cat>
          <c:val>
            <c:numRef>
              <c:f>Detached!$AA$17:$AF$17</c:f>
              <c:numCache>
                <c:formatCode>"£"#,##0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627.072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50B-4A29-943E-9575C9F56691}"/>
            </c:ext>
          </c:extLst>
        </c:ser>
        <c:ser>
          <c:idx val="14"/>
          <c:order val="11"/>
          <c:tx>
            <c:strRef>
              <c:f>Detached!$B$20</c:f>
              <c:strCache>
                <c:ptCount val="1"/>
                <c:pt idx="0">
                  <c:v>Airtightness</c:v>
                </c:pt>
              </c:strCache>
            </c:strRef>
          </c:tx>
          <c:spPr>
            <a:solidFill>
              <a:srgbClr val="FF8585"/>
            </a:solidFill>
            <a:ln>
              <a:noFill/>
            </a:ln>
            <a:effectLst/>
          </c:spPr>
          <c:invertIfNegative val="0"/>
          <c:dLbls>
            <c:numFmt formatCode="&quot;£&quot;#,##0;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Detached!$AA$5:$AF$5</c:f>
              <c:strCache>
                <c:ptCount val="3"/>
                <c:pt idx="0">
                  <c:v>Part L 2021</c:v>
                </c:pt>
                <c:pt idx="1">
                  <c:v>FHS Part L 2026</c:v>
                </c:pt>
                <c:pt idx="2">
                  <c:v>Level 1b
(SHD 15-20)</c:v>
                </c:pt>
              </c:strCache>
            </c:strRef>
          </c:cat>
          <c:val>
            <c:numRef>
              <c:f>Detached!$AA$20:$AF$20</c:f>
              <c:numCache>
                <c:formatCode>"£"#,##0</c:formatCode>
                <c:ptCount val="3"/>
                <c:pt idx="0">
                  <c:v>0</c:v>
                </c:pt>
                <c:pt idx="1">
                  <c:v>77.887382213284127</c:v>
                </c:pt>
                <c:pt idx="2">
                  <c:v>1503.6999526290861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50B-4A29-943E-9575C9F56691}"/>
            </c:ext>
          </c:extLst>
        </c:ser>
        <c:ser>
          <c:idx val="8"/>
          <c:order val="12"/>
          <c:tx>
            <c:strRef>
              <c:f>Detached!$B$14</c:f>
              <c:strCache>
                <c:ptCount val="1"/>
                <c:pt idx="0">
                  <c:v>Window and glazed doors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numFmt formatCode="&quot;£&quot;#,##0;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Detached!$AA$5:$AF$5</c:f>
              <c:strCache>
                <c:ptCount val="3"/>
                <c:pt idx="0">
                  <c:v>Part L 2021</c:v>
                </c:pt>
                <c:pt idx="1">
                  <c:v>FHS Part L 2026</c:v>
                </c:pt>
                <c:pt idx="2">
                  <c:v>Level 1b
(SHD 15-20)</c:v>
                </c:pt>
              </c:strCache>
            </c:strRef>
          </c:cat>
          <c:val>
            <c:numRef>
              <c:f>Detached!$AA$14:$AF$14</c:f>
              <c:numCache>
                <c:formatCode>"£"#,##0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2790.0288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50B-4A29-943E-9575C9F56691}"/>
            </c:ext>
          </c:extLst>
        </c:ser>
        <c:ser>
          <c:idx val="12"/>
          <c:order val="13"/>
          <c:tx>
            <c:strRef>
              <c:f>Detached!$B$18</c:f>
              <c:strCache>
                <c:ptCount val="1"/>
                <c:pt idx="0">
                  <c:v>Ventilation unit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-7.4458864306661987E-2"/>
                  <c:y val="-9.2753640123910096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50B-4A29-943E-9575C9F56691}"/>
                </c:ext>
              </c:extLst>
            </c:dLbl>
            <c:numFmt formatCode="&quot;£&quot;#,##0;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Detached!$AA$5:$AF$5</c:f>
              <c:strCache>
                <c:ptCount val="3"/>
                <c:pt idx="0">
                  <c:v>Part L 2021</c:v>
                </c:pt>
                <c:pt idx="1">
                  <c:v>FHS Part L 2026</c:v>
                </c:pt>
                <c:pt idx="2">
                  <c:v>Level 1b
(SHD 15-20)</c:v>
                </c:pt>
              </c:strCache>
            </c:strRef>
          </c:cat>
          <c:val>
            <c:numRef>
              <c:f>Detached!$AA$18:$AF$18</c:f>
              <c:numCache>
                <c:formatCode>"£"#,##0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35.327999999999975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50B-4A29-943E-9575C9F56691}"/>
            </c:ext>
          </c:extLst>
        </c:ser>
        <c:ser>
          <c:idx val="13"/>
          <c:order val="14"/>
          <c:tx>
            <c:strRef>
              <c:f>Detached!$B$19</c:f>
              <c:strCache>
                <c:ptCount val="1"/>
                <c:pt idx="0">
                  <c:v>Ventilation duct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numFmt formatCode="&quot;£&quot;#,##0;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Detached!$AA$5:$AF$5</c:f>
              <c:strCache>
                <c:ptCount val="3"/>
                <c:pt idx="0">
                  <c:v>Part L 2021</c:v>
                </c:pt>
                <c:pt idx="1">
                  <c:v>FHS Part L 2026</c:v>
                </c:pt>
                <c:pt idx="2">
                  <c:v>Level 1b
(SHD 15-20)</c:v>
                </c:pt>
              </c:strCache>
            </c:strRef>
          </c:cat>
          <c:val>
            <c:numRef>
              <c:f>Detached!$AA$19:$AF$19</c:f>
              <c:numCache>
                <c:formatCode>"£"#,##0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2351.52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50B-4A29-943E-9575C9F5669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405028064"/>
        <c:axId val="1405017024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Detached!$B$8</c15:sqref>
                        </c15:formulaRef>
                      </c:ext>
                    </c:extLst>
                    <c:strCache>
                      <c:ptCount val="1"/>
                      <c:pt idx="0">
                        <c:v>Dormer wall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ctr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Detached!$AA$5:$AF$5</c15:sqref>
                        </c15:formulaRef>
                      </c:ext>
                    </c:extLst>
                    <c:strCache>
                      <c:ptCount val="3"/>
                      <c:pt idx="0">
                        <c:v>Part L 2021</c:v>
                      </c:pt>
                      <c:pt idx="1">
                        <c:v>FHS Part L 2026</c:v>
                      </c:pt>
                      <c:pt idx="2">
                        <c:v>Level 1b
(SHD 15-20)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Detached!$AA$8:$AF$8</c15:sqref>
                        </c15:formulaRef>
                      </c:ext>
                    </c:extLst>
                    <c:numCache>
                      <c:formatCode>"£"#,##0</c:formatCode>
                      <c:ptCount val="3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B-450B-4A29-943E-9575C9F5669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Detached!$B$9</c15:sqref>
                        </c15:formulaRef>
                      </c:ext>
                    </c:extLst>
                    <c:strCache>
                      <c:ptCount val="1"/>
                      <c:pt idx="0">
                        <c:v>Bay wall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ctr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Detached!$AA$5:$AF$5</c15:sqref>
                        </c15:formulaRef>
                      </c:ext>
                    </c:extLst>
                    <c:strCache>
                      <c:ptCount val="3"/>
                      <c:pt idx="0">
                        <c:v>Part L 2021</c:v>
                      </c:pt>
                      <c:pt idx="1">
                        <c:v>FHS Part L 2026</c:v>
                      </c:pt>
                      <c:pt idx="2">
                        <c:v>Level 1b
(SHD 15-20)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Detached!$AA$9:$AF$9</c15:sqref>
                        </c15:formulaRef>
                      </c:ext>
                    </c:extLst>
                    <c:numCache>
                      <c:formatCode>"£"#,##0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0B-4A29-943E-9575C9F5669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Detached!$B$10</c15:sqref>
                        </c15:formulaRef>
                      </c:ext>
                    </c:extLst>
                    <c:strCache>
                      <c:ptCount val="1"/>
                      <c:pt idx="0">
                        <c:v>Party Wall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ctr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Detached!$AA$5:$AF$5</c15:sqref>
                        </c15:formulaRef>
                      </c:ext>
                    </c:extLst>
                    <c:strCache>
                      <c:ptCount val="3"/>
                      <c:pt idx="0">
                        <c:v>Part L 2021</c:v>
                      </c:pt>
                      <c:pt idx="1">
                        <c:v>FHS Part L 2026</c:v>
                      </c:pt>
                      <c:pt idx="2">
                        <c:v>Level 1b
(SHD 15-20)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Detached!$AA$10:$AF$10</c15:sqref>
                        </c15:formulaRef>
                      </c:ext>
                    </c:extLst>
                    <c:numCache>
                      <c:formatCode>"£"#,##0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0B-4A29-943E-9575C9F5669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Detached!$B$12</c15:sqref>
                        </c15:formulaRef>
                      </c:ext>
                    </c:extLst>
                    <c:strCache>
                      <c:ptCount val="1"/>
                      <c:pt idx="0">
                        <c:v>Sloping roof</c:v>
                      </c:pt>
                    </c:strCache>
                  </c:strRef>
                </c:tx>
                <c:spPr>
                  <a:solidFill>
                    <a:schemeClr val="accent1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ctr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Detached!$AA$5:$AF$5</c15:sqref>
                        </c15:formulaRef>
                      </c:ext>
                    </c:extLst>
                    <c:strCache>
                      <c:ptCount val="3"/>
                      <c:pt idx="0">
                        <c:v>Part L 2021</c:v>
                      </c:pt>
                      <c:pt idx="1">
                        <c:v>FHS Part L 2026</c:v>
                      </c:pt>
                      <c:pt idx="2">
                        <c:v>Level 1b
(SHD 15-20)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Detached!$AA$12:$AF$12</c15:sqref>
                        </c15:formulaRef>
                      </c:ext>
                    </c:extLst>
                    <c:numCache>
                      <c:formatCode>"£"#,##0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0B-4A29-943E-9575C9F5669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Detached!$B$13</c15:sqref>
                        </c15:formulaRef>
                      </c:ext>
                    </c:extLst>
                    <c:strCache>
                      <c:ptCount val="1"/>
                      <c:pt idx="0">
                        <c:v>Dormer roof</c:v>
                      </c:pt>
                    </c:strCache>
                  </c:strRef>
                </c:tx>
                <c:spPr>
                  <a:solidFill>
                    <a:schemeClr val="accent3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ctr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Detached!$AA$5:$AF$5</c15:sqref>
                        </c15:formulaRef>
                      </c:ext>
                    </c:extLst>
                    <c:strCache>
                      <c:ptCount val="3"/>
                      <c:pt idx="0">
                        <c:v>Part L 2021</c:v>
                      </c:pt>
                      <c:pt idx="1">
                        <c:v>FHS Part L 2026</c:v>
                      </c:pt>
                      <c:pt idx="2">
                        <c:v>Level 1b
(SHD 15-20)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Detached!$AA$13:$AF$13</c15:sqref>
                        </c15:formulaRef>
                      </c:ext>
                    </c:extLst>
                    <c:numCache>
                      <c:formatCode>"£"#,##0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0B-4A29-943E-9575C9F56691}"/>
                  </c:ext>
                </c:extLst>
              </c15:ser>
            </c15:filteredBarSeries>
            <c15:filteredBarSeries>
              <c15:ser>
                <c:idx val="9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Detached!$B$15</c15:sqref>
                        </c15:formulaRef>
                      </c:ext>
                    </c:extLst>
                    <c:strCache>
                      <c:ptCount val="1"/>
                      <c:pt idx="0">
                        <c:v>Doors</c:v>
                      </c:pt>
                    </c:strCache>
                  </c:strRef>
                </c:tx>
                <c:spPr>
                  <a:solidFill>
                    <a:schemeClr val="accent1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ctr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Detached!$AA$5:$AF$5</c15:sqref>
                        </c15:formulaRef>
                      </c:ext>
                    </c:extLst>
                    <c:strCache>
                      <c:ptCount val="3"/>
                      <c:pt idx="0">
                        <c:v>Part L 2021</c:v>
                      </c:pt>
                      <c:pt idx="1">
                        <c:v>FHS Part L 2026</c:v>
                      </c:pt>
                      <c:pt idx="2">
                        <c:v>Level 1b
(SHD 15-20)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Detached!$AA$15:$AF$15</c15:sqref>
                        </c15:formulaRef>
                      </c:ext>
                    </c:extLst>
                    <c:numCache>
                      <c:formatCode>"£"#,##0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0B-4A29-943E-9575C9F56691}"/>
                  </c:ext>
                </c:extLst>
              </c15:ser>
            </c15:filteredBarSeries>
            <c15:filteredBarSeries>
              <c15:ser>
                <c:idx val="10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Detached!$B$16</c15:sqref>
                        </c15:formulaRef>
                      </c:ext>
                    </c:extLst>
                    <c:strCache>
                      <c:ptCount val="1"/>
                      <c:pt idx="0">
                        <c:v>Rooflights</c:v>
                      </c:pt>
                    </c:strCache>
                  </c:strRef>
                </c:tx>
                <c:spPr>
                  <a:solidFill>
                    <a:schemeClr val="accent3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ctr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Detached!$AA$5:$AF$5</c15:sqref>
                        </c15:formulaRef>
                      </c:ext>
                    </c:extLst>
                    <c:strCache>
                      <c:ptCount val="3"/>
                      <c:pt idx="0">
                        <c:v>Part L 2021</c:v>
                      </c:pt>
                      <c:pt idx="1">
                        <c:v>FHS Part L 2026</c:v>
                      </c:pt>
                      <c:pt idx="2">
                        <c:v>Level 1b
(SHD 15-20)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Detached!$AA$16:$AF$16</c15:sqref>
                        </c15:formulaRef>
                      </c:ext>
                    </c:extLst>
                    <c:numCache>
                      <c:formatCode>"£"#,##0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0B-4A29-943E-9575C9F56691}"/>
                  </c:ext>
                </c:extLst>
              </c15:ser>
            </c15:filteredBarSeries>
          </c:ext>
        </c:extLst>
      </c:barChart>
      <c:catAx>
        <c:axId val="1405028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5017024"/>
        <c:crosses val="autoZero"/>
        <c:auto val="1"/>
        <c:lblAlgn val="ctr"/>
        <c:lblOffset val="100"/>
        <c:noMultiLvlLbl val="0"/>
      </c:catAx>
      <c:valAx>
        <c:axId val="1405017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£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5028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Detached heating systems</a:t>
            </a:r>
            <a:r>
              <a:rPr lang="en-GB" baseline="0"/>
              <a:t> </a:t>
            </a:r>
            <a:r>
              <a:rPr lang="el-GR" baseline="0"/>
              <a:t>Δ </a:t>
            </a:r>
            <a:r>
              <a:rPr lang="en-GB" baseline="0"/>
              <a:t>cost breakdown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Detached!$B$36</c:f>
              <c:strCache>
                <c:ptCount val="1"/>
                <c:pt idx="0">
                  <c:v>Heating source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9F6-48CD-BB03-360C050E612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Detached!$AA$35:$AF$35</c:f>
              <c:strCache>
                <c:ptCount val="3"/>
                <c:pt idx="0">
                  <c:v>Gas boiler</c:v>
                </c:pt>
                <c:pt idx="1">
                  <c:v>FHS Part L 2026</c:v>
                </c:pt>
                <c:pt idx="2">
                  <c:v>Level 1b
(SHD 15-20)</c:v>
                </c:pt>
              </c:strCache>
            </c:strRef>
          </c:cat>
          <c:val>
            <c:numRef>
              <c:f>Detached!$AA$36:$AF$36</c:f>
              <c:numCache>
                <c:formatCode>"£"#,##0</c:formatCode>
                <c:ptCount val="3"/>
                <c:pt idx="0">
                  <c:v>0</c:v>
                </c:pt>
                <c:pt idx="1">
                  <c:v>5807.04</c:v>
                </c:pt>
                <c:pt idx="2">
                  <c:v>5365.4400000000005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F6-48CD-BB03-360C050E612F}"/>
            </c:ext>
          </c:extLst>
        </c:ser>
        <c:ser>
          <c:idx val="1"/>
          <c:order val="1"/>
          <c:tx>
            <c:strRef>
              <c:f>Detached!$B$37</c:f>
              <c:strCache>
                <c:ptCount val="1"/>
                <c:pt idx="0">
                  <c:v>Heating distribution system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9F6-48CD-BB03-360C050E612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Detached!$AA$35:$AF$35</c:f>
              <c:strCache>
                <c:ptCount val="3"/>
                <c:pt idx="0">
                  <c:v>Gas boiler</c:v>
                </c:pt>
                <c:pt idx="1">
                  <c:v>FHS Part L 2026</c:v>
                </c:pt>
                <c:pt idx="2">
                  <c:v>Level 1b
(SHD 15-20)</c:v>
                </c:pt>
              </c:strCache>
            </c:strRef>
          </c:cat>
          <c:val>
            <c:numRef>
              <c:f>Detached!$AA$37:$AF$37</c:f>
              <c:numCache>
                <c:formatCode>"£"#,##0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9F6-48CD-BB03-360C050E612F}"/>
            </c:ext>
          </c:extLst>
        </c:ser>
        <c:ser>
          <c:idx val="2"/>
          <c:order val="2"/>
          <c:tx>
            <c:strRef>
              <c:f>Detached!$B$38</c:f>
              <c:strCache>
                <c:ptCount val="1"/>
                <c:pt idx="0">
                  <c:v>Hotwater system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9F6-48CD-BB03-360C050E612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Detached!$AA$35:$AF$35</c:f>
              <c:strCache>
                <c:ptCount val="3"/>
                <c:pt idx="0">
                  <c:v>Gas boiler</c:v>
                </c:pt>
                <c:pt idx="1">
                  <c:v>FHS Part L 2026</c:v>
                </c:pt>
                <c:pt idx="2">
                  <c:v>Level 1b
(SHD 15-20)</c:v>
                </c:pt>
              </c:strCache>
            </c:strRef>
          </c:cat>
          <c:val>
            <c:numRef>
              <c:f>Detached!$AA$38:$AF$38</c:f>
              <c:numCache>
                <c:formatCode>"£"#,##0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9F6-48CD-BB03-360C050E612F}"/>
            </c:ext>
          </c:extLst>
        </c:ser>
        <c:ser>
          <c:idx val="3"/>
          <c:order val="3"/>
          <c:tx>
            <c:strRef>
              <c:f>Detached!$B$39</c:f>
              <c:strCache>
                <c:ptCount val="1"/>
                <c:pt idx="0">
                  <c:v>WWHR ground floor (tray)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9F6-48CD-BB03-360C050E612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9F6-48CD-BB03-360C050E612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Detached!$AA$35:$AF$35</c:f>
              <c:strCache>
                <c:ptCount val="3"/>
                <c:pt idx="0">
                  <c:v>Gas boiler</c:v>
                </c:pt>
                <c:pt idx="1">
                  <c:v>FHS Part L 2026</c:v>
                </c:pt>
                <c:pt idx="2">
                  <c:v>Level 1b
(SHD 15-20)</c:v>
                </c:pt>
              </c:strCache>
            </c:strRef>
          </c:cat>
          <c:val>
            <c:numRef>
              <c:f>Detached!$AA$39:$AF$39</c:f>
              <c:numCache>
                <c:formatCode>"£"#,##0</c:formatCode>
                <c:ptCount val="3"/>
                <c:pt idx="0">
                  <c:v>0</c:v>
                </c:pt>
                <c:pt idx="1">
                  <c:v>-494.59200000000004</c:v>
                </c:pt>
                <c:pt idx="2">
                  <c:v>-494.59200000000004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9F6-48CD-BB03-360C050E612F}"/>
            </c:ext>
          </c:extLst>
        </c:ser>
        <c:ser>
          <c:idx val="6"/>
          <c:order val="6"/>
          <c:tx>
            <c:strRef>
              <c:f>Detached!$B$42</c:f>
              <c:strCache>
                <c:ptCount val="1"/>
                <c:pt idx="0">
                  <c:v>Power supply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9F6-48CD-BB03-360C050E612F}"/>
                </c:ext>
              </c:extLst>
            </c:dLbl>
            <c:dLbl>
              <c:idx val="1"/>
              <c:layout>
                <c:manualLayout>
                  <c:x val="1.7327267607232593E-3"/>
                  <c:y val="-3.333333333333333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9F6-48CD-BB03-360C050E612F}"/>
                </c:ext>
              </c:extLst>
            </c:dLbl>
            <c:dLbl>
              <c:idx val="2"/>
              <c:layout>
                <c:manualLayout>
                  <c:x val="0"/>
                  <c:y val="-3.939393939393940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9F6-48CD-BB03-360C050E612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Detached!$AA$35:$AF$35</c:f>
              <c:strCache>
                <c:ptCount val="3"/>
                <c:pt idx="0">
                  <c:v>Gas boiler</c:v>
                </c:pt>
                <c:pt idx="1">
                  <c:v>FHS Part L 2026</c:v>
                </c:pt>
                <c:pt idx="2">
                  <c:v>Level 1b
(SHD 15-20)</c:v>
                </c:pt>
              </c:strCache>
            </c:strRef>
          </c:cat>
          <c:val>
            <c:numRef>
              <c:f>Detached!$AA$42:$AF$42</c:f>
              <c:numCache>
                <c:formatCode>"£"#,##0</c:formatCode>
                <c:ptCount val="3"/>
                <c:pt idx="0">
                  <c:v>0</c:v>
                </c:pt>
                <c:pt idx="1">
                  <c:v>105.10080000000001</c:v>
                </c:pt>
                <c:pt idx="2">
                  <c:v>105.10080000000001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9F6-48CD-BB03-360C050E612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404901344"/>
        <c:axId val="1404893184"/>
        <c:extLst>
          <c:ext xmlns:c15="http://schemas.microsoft.com/office/drawing/2012/chart" uri="{02D57815-91ED-43cb-92C2-25804820EDAC}">
            <c15:filteredBa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Detached!$B$40</c15:sqref>
                        </c15:formulaRef>
                      </c:ext>
                    </c:extLst>
                    <c:strCache>
                      <c:ptCount val="1"/>
                      <c:pt idx="0">
                        <c:v>WWHR upper floor (pipe)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ctr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Detached!$AA$35:$AF$35</c15:sqref>
                        </c15:formulaRef>
                      </c:ext>
                    </c:extLst>
                    <c:strCache>
                      <c:ptCount val="3"/>
                      <c:pt idx="0">
                        <c:v>Gas boiler</c:v>
                      </c:pt>
                      <c:pt idx="1">
                        <c:v>FHS Part L 2026</c:v>
                      </c:pt>
                      <c:pt idx="2">
                        <c:v>Level 1b
(SHD 15-20)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Detached!$AA$40:$AF$40</c15:sqref>
                        </c15:formulaRef>
                      </c:ext>
                    </c:extLst>
                    <c:numCache>
                      <c:formatCode>"£"#,##0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D-29F6-48CD-BB03-360C050E612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Detached!$B$41</c15:sqref>
                        </c15:formulaRef>
                      </c:ext>
                    </c:extLst>
                    <c:strCache>
                      <c:ptCount val="1"/>
                      <c:pt idx="0">
                        <c:v>Gas supply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ctr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Detached!$AA$35:$AF$35</c15:sqref>
                        </c15:formulaRef>
                      </c:ext>
                    </c:extLst>
                    <c:strCache>
                      <c:ptCount val="3"/>
                      <c:pt idx="0">
                        <c:v>Gas boiler</c:v>
                      </c:pt>
                      <c:pt idx="1">
                        <c:v>FHS Part L 2026</c:v>
                      </c:pt>
                      <c:pt idx="2">
                        <c:v>Level 1b
(SHD 15-20)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Detached!$AA$41:$AF$41</c15:sqref>
                        </c15:formulaRef>
                      </c:ext>
                    </c:extLst>
                    <c:numCache>
                      <c:formatCode>"£"#,##0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29F6-48CD-BB03-360C050E612F}"/>
                  </c:ext>
                </c:extLst>
              </c15:ser>
            </c15:filteredBarSeries>
          </c:ext>
        </c:extLst>
      </c:barChart>
      <c:catAx>
        <c:axId val="1404901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4893184"/>
        <c:crosses val="autoZero"/>
        <c:auto val="1"/>
        <c:lblAlgn val="ctr"/>
        <c:lblOffset val="100"/>
        <c:noMultiLvlLbl val="0"/>
      </c:catAx>
      <c:valAx>
        <c:axId val="1404893184"/>
        <c:scaling>
          <c:orientation val="minMax"/>
          <c:max val="6000"/>
          <c:min val="-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£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4901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400" b="0" i="0" u="none" strike="noStrike" kern="1200" spc="0" baseline="0">
                <a:solidFill>
                  <a:srgbClr val="3B2051">
                    <a:lumMod val="65000"/>
                    <a:lumOff val="35000"/>
                  </a:srgbClr>
                </a:solidFill>
              </a:rPr>
              <a:t>Detached Renewables and battery </a:t>
            </a:r>
            <a:r>
              <a:rPr lang="el-GR" sz="1400" b="0" i="0" u="none" strike="noStrike" kern="1200" spc="0" baseline="0">
                <a:solidFill>
                  <a:srgbClr val="3B2051">
                    <a:lumMod val="65000"/>
                    <a:lumOff val="35000"/>
                  </a:srgbClr>
                </a:solidFill>
              </a:rPr>
              <a:t>Δ </a:t>
            </a:r>
            <a:r>
              <a:rPr lang="en-GB" sz="1400" b="0" i="0" u="none" strike="noStrike" kern="1200" spc="0" baseline="0">
                <a:solidFill>
                  <a:srgbClr val="3B2051">
                    <a:lumMod val="65000"/>
                    <a:lumOff val="35000"/>
                  </a:srgbClr>
                </a:solidFill>
              </a:rPr>
              <a:t>cost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Detached!$BP$7</c:f>
              <c:strCache>
                <c:ptCount val="1"/>
                <c:pt idx="0">
                  <c:v>Photovoltaic array variable BAU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F72-4A53-A6EB-52222932FF1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Detached!$BY$5:$CD$5</c:f>
              <c:strCache>
                <c:ptCount val="6"/>
                <c:pt idx="0">
                  <c:v>BAU 2021</c:v>
                </c:pt>
                <c:pt idx="1">
                  <c:v>FHS Option 1</c:v>
                </c:pt>
                <c:pt idx="2">
                  <c:v>100% TER</c:v>
                </c:pt>
                <c:pt idx="3">
                  <c:v>100% TER + 10% TFEE</c:v>
                </c:pt>
                <c:pt idx="4">
                  <c:v>100% TER + 10% TFEE + Unregulated</c:v>
                </c:pt>
                <c:pt idx="5">
                  <c:v>SHD/EUI/PV Net Zero</c:v>
                </c:pt>
              </c:strCache>
            </c:strRef>
          </c:cat>
          <c:val>
            <c:numRef>
              <c:f>Detached!$BY$7:$CD$7</c:f>
              <c:numCache>
                <c:formatCode>"£"#,##0</c:formatCode>
                <c:ptCount val="6"/>
                <c:pt idx="0">
                  <c:v>0</c:v>
                </c:pt>
                <c:pt idx="1">
                  <c:v>1046.4931343283583</c:v>
                </c:pt>
                <c:pt idx="2">
                  <c:v>1046.4931343283583</c:v>
                </c:pt>
                <c:pt idx="3">
                  <c:v>-100.34865671641774</c:v>
                </c:pt>
                <c:pt idx="4">
                  <c:v>1476.5588059701499</c:v>
                </c:pt>
                <c:pt idx="5">
                  <c:v>1333.2035820895521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72-4A53-A6EB-52222932FF18}"/>
            </c:ext>
          </c:extLst>
        </c:ser>
        <c:ser>
          <c:idx val="2"/>
          <c:order val="2"/>
          <c:tx>
            <c:strRef>
              <c:f>Detached!$BP$8</c:f>
              <c:strCache>
                <c:ptCount val="1"/>
                <c:pt idx="0">
                  <c:v>Battery Storage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Detached!$BY$5:$CD$5</c:f>
              <c:strCache>
                <c:ptCount val="6"/>
                <c:pt idx="0">
                  <c:v>BAU 2021</c:v>
                </c:pt>
                <c:pt idx="1">
                  <c:v>FHS Option 1</c:v>
                </c:pt>
                <c:pt idx="2">
                  <c:v>100% TER</c:v>
                </c:pt>
                <c:pt idx="3">
                  <c:v>100% TER + 10% TFEE</c:v>
                </c:pt>
                <c:pt idx="4">
                  <c:v>100% TER + 10% TFEE + Unregulated</c:v>
                </c:pt>
                <c:pt idx="5">
                  <c:v>SHD/EUI/PV Net Zero</c:v>
                </c:pt>
              </c:strCache>
            </c:strRef>
          </c:cat>
          <c:val>
            <c:numRef>
              <c:f>Detached!$BY$8:$CD$8</c:f>
              <c:numCache>
                <c:formatCode>"£"#,##0</c:formatCode>
                <c:ptCount val="6"/>
                <c:pt idx="5">
                  <c:v>3500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72-4A53-A6EB-52222932FF1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405011264"/>
        <c:axId val="1405011744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Detached!$BP$6</c15:sqref>
                        </c15:formulaRef>
                      </c:ext>
                    </c:extLst>
                    <c:strCache>
                      <c:ptCount val="1"/>
                      <c:pt idx="0">
                        <c:v>Photovoltaic array fixed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ctr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Detached!$BY$5:$CD$5</c15:sqref>
                        </c15:formulaRef>
                      </c:ext>
                    </c:extLst>
                    <c:strCache>
                      <c:ptCount val="6"/>
                      <c:pt idx="0">
                        <c:v>BAU 2021</c:v>
                      </c:pt>
                      <c:pt idx="1">
                        <c:v>FHS Option 1</c:v>
                      </c:pt>
                      <c:pt idx="2">
                        <c:v>100% TER</c:v>
                      </c:pt>
                      <c:pt idx="3">
                        <c:v>100% TER + 10% TFEE</c:v>
                      </c:pt>
                      <c:pt idx="4">
                        <c:v>100% TER + 10% TFEE + Unregulated</c:v>
                      </c:pt>
                      <c:pt idx="5">
                        <c:v>SHD/EUI/PV Net Zero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Detached!$BY$6:$CD$6</c15:sqref>
                        </c15:formulaRef>
                      </c:ext>
                    </c:extLst>
                    <c:numCache>
                      <c:formatCode>"£"#,##0</c:formatCode>
                      <c:ptCount val="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7F72-4A53-A6EB-52222932FF18}"/>
                  </c:ext>
                </c:extLst>
              </c15:ser>
            </c15:filteredBarSeries>
          </c:ext>
        </c:extLst>
      </c:barChart>
      <c:catAx>
        <c:axId val="1405011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5011744"/>
        <c:crosses val="autoZero"/>
        <c:auto val="1"/>
        <c:lblAlgn val="ctr"/>
        <c:lblOffset val="100"/>
        <c:noMultiLvlLbl val="0"/>
      </c:catAx>
      <c:valAx>
        <c:axId val="1405011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£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5011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400" b="0" i="0" u="none" strike="noStrike" kern="1200" spc="0" baseline="0">
                <a:solidFill>
                  <a:srgbClr val="3B2051">
                    <a:lumMod val="65000"/>
                    <a:lumOff val="35000"/>
                  </a:srgbClr>
                </a:solidFill>
              </a:rPr>
              <a:t>Semi-Detached fabric </a:t>
            </a:r>
            <a:r>
              <a:rPr lang="el-GR" sz="1400" b="0" i="0" u="none" strike="noStrike" kern="1200" spc="0" baseline="0">
                <a:solidFill>
                  <a:srgbClr val="3B2051">
                    <a:lumMod val="65000"/>
                    <a:lumOff val="35000"/>
                  </a:srgbClr>
                </a:solidFill>
              </a:rPr>
              <a:t>Δ </a:t>
            </a:r>
            <a:r>
              <a:rPr lang="en-GB" sz="1400" b="0" i="0" u="none" strike="noStrike" kern="1200" spc="0" baseline="0">
                <a:solidFill>
                  <a:srgbClr val="3B2051">
                    <a:lumMod val="65000"/>
                    <a:lumOff val="35000"/>
                  </a:srgbClr>
                </a:solidFill>
              </a:rPr>
              <a:t>cost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Semi!$B$6</c:f>
              <c:strCache>
                <c:ptCount val="1"/>
                <c:pt idx="0">
                  <c:v>Floor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&quot;£&quot;#,##0;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Semi!$AA$4:$AF$5</c:f>
              <c:multiLvlStrCache>
                <c:ptCount val="3"/>
                <c:lvl>
                  <c:pt idx="0">
                    <c:v>BAU 2021</c:v>
                  </c:pt>
                  <c:pt idx="1">
                    <c:v>FHS Part L 2026</c:v>
                  </c:pt>
                  <c:pt idx="2">
                    <c:v>Level 1b
(SHD 15-20)</c:v>
                  </c:pt>
                </c:lvl>
                <c:lvl>
                  <c:pt idx="0">
                    <c:v>Cost Δ per building</c:v>
                  </c:pt>
                </c:lvl>
              </c:multiLvlStrCache>
            </c:multiLvlStrRef>
          </c:cat>
          <c:val>
            <c:numRef>
              <c:f>Semi!$AA$6:$AF$6</c:f>
              <c:numCache>
                <c:formatCode>"£"#,##0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5-4AEC-AF5F-0ACF6DC4DF69}"/>
            </c:ext>
          </c:extLst>
        </c:ser>
        <c:ser>
          <c:idx val="1"/>
          <c:order val="1"/>
          <c:tx>
            <c:strRef>
              <c:f>Semi!$B$7</c:f>
              <c:strCache>
                <c:ptCount val="1"/>
                <c:pt idx="0">
                  <c:v>ExternalWall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&quot;£&quot;#,##0;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Semi!$AA$4:$AF$5</c:f>
              <c:multiLvlStrCache>
                <c:ptCount val="3"/>
                <c:lvl>
                  <c:pt idx="0">
                    <c:v>BAU 2021</c:v>
                  </c:pt>
                  <c:pt idx="1">
                    <c:v>FHS Part L 2026</c:v>
                  </c:pt>
                  <c:pt idx="2">
                    <c:v>Level 1b
(SHD 15-20)</c:v>
                  </c:pt>
                </c:lvl>
                <c:lvl>
                  <c:pt idx="0">
                    <c:v>Cost Δ per building</c:v>
                  </c:pt>
                </c:lvl>
              </c:multiLvlStrCache>
            </c:multiLvlStrRef>
          </c:cat>
          <c:val>
            <c:numRef>
              <c:f>Semi!$AA$7:$AF$7</c:f>
              <c:numCache>
                <c:formatCode>"£"#,##0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5-4AEC-AF5F-0ACF6DC4DF69}"/>
            </c:ext>
          </c:extLst>
        </c:ser>
        <c:ser>
          <c:idx val="8"/>
          <c:order val="8"/>
          <c:tx>
            <c:strRef>
              <c:f>Semi!$B$14</c:f>
              <c:strCache>
                <c:ptCount val="1"/>
                <c:pt idx="0">
                  <c:v>Window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numFmt formatCode="&quot;£&quot;#,##0;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Semi!$AA$4:$AF$5</c:f>
              <c:multiLvlStrCache>
                <c:ptCount val="3"/>
                <c:lvl>
                  <c:pt idx="0">
                    <c:v>BAU 2021</c:v>
                  </c:pt>
                  <c:pt idx="1">
                    <c:v>FHS Part L 2026</c:v>
                  </c:pt>
                  <c:pt idx="2">
                    <c:v>Level 1b
(SHD 15-20)</c:v>
                  </c:pt>
                </c:lvl>
                <c:lvl>
                  <c:pt idx="0">
                    <c:v>Cost Δ per building</c:v>
                  </c:pt>
                </c:lvl>
              </c:multiLvlStrCache>
            </c:multiLvlStrRef>
          </c:cat>
          <c:val>
            <c:numRef>
              <c:f>Semi!$AA$14:$AF$14</c:f>
              <c:numCache>
                <c:formatCode>"£"#,##0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1524.1824000000006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B45-4AEC-AF5F-0ACF6DC4DF69}"/>
            </c:ext>
          </c:extLst>
        </c:ser>
        <c:ser>
          <c:idx val="11"/>
          <c:order val="11"/>
          <c:tx>
            <c:strRef>
              <c:f>Semi!$B$17</c:f>
              <c:strCache>
                <c:ptCount val="1"/>
                <c:pt idx="0">
                  <c:v>Themal bridging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numFmt formatCode="&quot;£&quot;#,##0;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Semi!$AA$4:$AF$5</c:f>
              <c:multiLvlStrCache>
                <c:ptCount val="3"/>
                <c:lvl>
                  <c:pt idx="0">
                    <c:v>BAU 2021</c:v>
                  </c:pt>
                  <c:pt idx="1">
                    <c:v>FHS Part L 2026</c:v>
                  </c:pt>
                  <c:pt idx="2">
                    <c:v>Level 1b
(SHD 15-20)</c:v>
                  </c:pt>
                </c:lvl>
                <c:lvl>
                  <c:pt idx="0">
                    <c:v>Cost Δ per building</c:v>
                  </c:pt>
                </c:lvl>
              </c:multiLvlStrCache>
            </c:multiLvlStrRef>
          </c:cat>
          <c:val>
            <c:numRef>
              <c:f>Semi!$AA$17:$AF$17</c:f>
              <c:numCache>
                <c:formatCode>"£"#,##0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410.68799999999999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B45-4AEC-AF5F-0ACF6DC4DF69}"/>
            </c:ext>
          </c:extLst>
        </c:ser>
        <c:ser>
          <c:idx val="12"/>
          <c:order val="12"/>
          <c:tx>
            <c:strRef>
              <c:f>Semi!$B$18</c:f>
              <c:strCache>
                <c:ptCount val="1"/>
                <c:pt idx="0">
                  <c:v>Ventilation unit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-0.11427865173951407"/>
                  <c:y val="-1.4992834133607099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B45-4AEC-AF5F-0ACF6DC4DF69}"/>
                </c:ext>
              </c:extLst>
            </c:dLbl>
            <c:numFmt formatCode="&quot;£&quot;#,##0;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Semi!$AA$4:$AF$5</c:f>
              <c:multiLvlStrCache>
                <c:ptCount val="3"/>
                <c:lvl>
                  <c:pt idx="0">
                    <c:v>BAU 2021</c:v>
                  </c:pt>
                  <c:pt idx="1">
                    <c:v>FHS Part L 2026</c:v>
                  </c:pt>
                  <c:pt idx="2">
                    <c:v>Level 1b
(SHD 15-20)</c:v>
                  </c:pt>
                </c:lvl>
                <c:lvl>
                  <c:pt idx="0">
                    <c:v>Cost Δ per building</c:v>
                  </c:pt>
                </c:lvl>
              </c:multiLvlStrCache>
            </c:multiLvlStrRef>
          </c:cat>
          <c:val>
            <c:numRef>
              <c:f>Semi!$AA$18:$AF$18</c:f>
              <c:numCache>
                <c:formatCode>"£"#,##0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35.327999999999975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B45-4AEC-AF5F-0ACF6DC4DF69}"/>
            </c:ext>
          </c:extLst>
        </c:ser>
        <c:ser>
          <c:idx val="13"/>
          <c:order val="13"/>
          <c:tx>
            <c:strRef>
              <c:f>Semi!$B$19</c:f>
              <c:strCache>
                <c:ptCount val="1"/>
                <c:pt idx="0">
                  <c:v>Ventilation duct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numFmt formatCode="&quot;£&quot;#,##0;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Semi!$AA$4:$AF$5</c:f>
              <c:multiLvlStrCache>
                <c:ptCount val="3"/>
                <c:lvl>
                  <c:pt idx="0">
                    <c:v>BAU 2021</c:v>
                  </c:pt>
                  <c:pt idx="1">
                    <c:v>FHS Part L 2026</c:v>
                  </c:pt>
                  <c:pt idx="2">
                    <c:v>Level 1b
(SHD 15-20)</c:v>
                  </c:pt>
                </c:lvl>
                <c:lvl>
                  <c:pt idx="0">
                    <c:v>Cost Δ per building</c:v>
                  </c:pt>
                </c:lvl>
              </c:multiLvlStrCache>
            </c:multiLvlStrRef>
          </c:cat>
          <c:val>
            <c:numRef>
              <c:f>Semi!$AA$19:$AF$19</c:f>
              <c:numCache>
                <c:formatCode>"£"#,##0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1950.768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B45-4AEC-AF5F-0ACF6DC4DF69}"/>
            </c:ext>
          </c:extLst>
        </c:ser>
        <c:ser>
          <c:idx val="14"/>
          <c:order val="14"/>
          <c:tx>
            <c:strRef>
              <c:f>Semi!$B$20</c:f>
              <c:strCache>
                <c:ptCount val="1"/>
                <c:pt idx="0">
                  <c:v>Airtightness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numFmt formatCode="&quot;£&quot;#,##0;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Semi!$AA$4:$AF$5</c:f>
              <c:multiLvlStrCache>
                <c:ptCount val="3"/>
                <c:lvl>
                  <c:pt idx="0">
                    <c:v>BAU 2021</c:v>
                  </c:pt>
                  <c:pt idx="1">
                    <c:v>FHS Part L 2026</c:v>
                  </c:pt>
                  <c:pt idx="2">
                    <c:v>Level 1b
(SHD 15-20)</c:v>
                  </c:pt>
                </c:lvl>
                <c:lvl>
                  <c:pt idx="0">
                    <c:v>Cost Δ per building</c:v>
                  </c:pt>
                </c:lvl>
              </c:multiLvlStrCache>
            </c:multiLvlStrRef>
          </c:cat>
          <c:val>
            <c:numRef>
              <c:f>Semi!$AA$20:$AF$20</c:f>
              <c:numCache>
                <c:formatCode>"£"#,##0</c:formatCode>
                <c:ptCount val="3"/>
                <c:pt idx="0">
                  <c:v>0</c:v>
                </c:pt>
                <c:pt idx="1">
                  <c:v>51.010750322784673</c:v>
                </c:pt>
                <c:pt idx="2">
                  <c:v>984.81757460919016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B45-4AEC-AF5F-0ACF6DC4DF69}"/>
            </c:ext>
          </c:extLst>
        </c:ser>
        <c:ser>
          <c:idx val="5"/>
          <c:order val="5"/>
          <c:tx>
            <c:strRef>
              <c:f>Semi!$B$11</c:f>
              <c:strCache>
                <c:ptCount val="1"/>
                <c:pt idx="0">
                  <c:v>Roof 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0"/>
                  <c:y val="-3.498327964508302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B45-4AEC-AF5F-0ACF6DC4DF69}"/>
                </c:ext>
              </c:extLst>
            </c:dLbl>
            <c:numFmt formatCode="&quot;£&quot;#,##0;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Semi!$AA$4:$AF$5</c:f>
              <c:multiLvlStrCache>
                <c:ptCount val="3"/>
                <c:lvl>
                  <c:pt idx="0">
                    <c:v>BAU 2021</c:v>
                  </c:pt>
                  <c:pt idx="1">
                    <c:v>FHS Part L 2026</c:v>
                  </c:pt>
                  <c:pt idx="2">
                    <c:v>Level 1b
(SHD 15-20)</c:v>
                  </c:pt>
                </c:lvl>
                <c:lvl>
                  <c:pt idx="0">
                    <c:v>Cost Δ per building</c:v>
                  </c:pt>
                </c:lvl>
              </c:multiLvlStrCache>
            </c:multiLvlStrRef>
          </c:cat>
          <c:val>
            <c:numRef>
              <c:f>Semi!$AA$11:$AF$11</c:f>
              <c:numCache>
                <c:formatCode>"£"#,##0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B45-4AEC-AF5F-0ACF6DC4DF6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631066736"/>
        <c:axId val="631063856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Semi!$B$8</c15:sqref>
                        </c15:formulaRef>
                      </c:ext>
                    </c:extLst>
                    <c:strCache>
                      <c:ptCount val="1"/>
                      <c:pt idx="0">
                        <c:v>Dormer wall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dLbls>
                  <c:numFmt formatCode="&quot;£&quot;#,##0;;;" sourceLinked="0"/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ctr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uri="{02D57815-91ED-43cb-92C2-25804820EDAC}">
                        <c15:formulaRef>
                          <c15:sqref>Semi!$AA$4:$AF$5</c15:sqref>
                        </c15:formulaRef>
                      </c:ext>
                    </c:extLst>
                    <c:multiLvlStrCache>
                      <c:ptCount val="3"/>
                      <c:lvl>
                        <c:pt idx="0">
                          <c:v>BAU 2021</c:v>
                        </c:pt>
                        <c:pt idx="1">
                          <c:v>FHS Part L 2026</c:v>
                        </c:pt>
                        <c:pt idx="2">
                          <c:v>Level 1b
(SHD 15-20)</c:v>
                        </c:pt>
                      </c:lvl>
                      <c:lvl>
                        <c:pt idx="0">
                          <c:v>Cost Δ per building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Semi!$AA$8:$AF$8</c15:sqref>
                        </c15:formulaRef>
                      </c:ext>
                    </c:extLst>
                    <c:numCache>
                      <c:formatCode>"£"#,##0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A-8B45-4AEC-AF5F-0ACF6DC4DF6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Semi!$B$9</c15:sqref>
                        </c15:formulaRef>
                      </c:ext>
                    </c:extLst>
                    <c:strCache>
                      <c:ptCount val="1"/>
                      <c:pt idx="0">
                        <c:v>Bay wall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numFmt formatCode="&quot;£&quot;#,##0;;;" sourceLinked="0"/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ctr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Semi!$AA$4:$AF$5</c15:sqref>
                        </c15:formulaRef>
                      </c:ext>
                    </c:extLst>
                    <c:multiLvlStrCache>
                      <c:ptCount val="3"/>
                      <c:lvl>
                        <c:pt idx="0">
                          <c:v>BAU 2021</c:v>
                        </c:pt>
                        <c:pt idx="1">
                          <c:v>FHS Part L 2026</c:v>
                        </c:pt>
                        <c:pt idx="2">
                          <c:v>Level 1b
(SHD 15-20)</c:v>
                        </c:pt>
                      </c:lvl>
                      <c:lvl>
                        <c:pt idx="0">
                          <c:v>Cost Δ per building</c:v>
                        </c:pt>
                      </c:lvl>
                    </c:multiLvlStrCache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Semi!$AA$9:$AF$9</c15:sqref>
                        </c15:formulaRef>
                      </c:ext>
                    </c:extLst>
                    <c:numCache>
                      <c:formatCode>"£"#,##0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8B45-4AEC-AF5F-0ACF6DC4DF6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Semi!$B$10</c15:sqref>
                        </c15:formulaRef>
                      </c:ext>
                    </c:extLst>
                    <c:strCache>
                      <c:ptCount val="1"/>
                      <c:pt idx="0">
                        <c:v>Party Wall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numFmt formatCode="&quot;£&quot;#,##0;;;" sourceLinked="0"/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ctr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Semi!$AA$4:$AF$5</c15:sqref>
                        </c15:formulaRef>
                      </c:ext>
                    </c:extLst>
                    <c:multiLvlStrCache>
                      <c:ptCount val="3"/>
                      <c:lvl>
                        <c:pt idx="0">
                          <c:v>BAU 2021</c:v>
                        </c:pt>
                        <c:pt idx="1">
                          <c:v>FHS Part L 2026</c:v>
                        </c:pt>
                        <c:pt idx="2">
                          <c:v>Level 1b
(SHD 15-20)</c:v>
                        </c:pt>
                      </c:lvl>
                      <c:lvl>
                        <c:pt idx="0">
                          <c:v>Cost Δ per building</c:v>
                        </c:pt>
                      </c:lvl>
                    </c:multiLvlStrCache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Semi!$AA$10:$AF$10</c15:sqref>
                        </c15:formulaRef>
                      </c:ext>
                    </c:extLst>
                    <c:numCache>
                      <c:formatCode>"£"#,##0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8B45-4AEC-AF5F-0ACF6DC4DF6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Semi!$B$12</c15:sqref>
                        </c15:formulaRef>
                      </c:ext>
                    </c:extLst>
                    <c:strCache>
                      <c:ptCount val="1"/>
                      <c:pt idx="0">
                        <c:v>Sloping roof</c:v>
                      </c:pt>
                    </c:strCache>
                  </c:strRef>
                </c:tx>
                <c:spPr>
                  <a:solidFill>
                    <a:schemeClr val="accent1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numFmt formatCode="&quot;£&quot;#,##0;;;" sourceLinked="0"/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ctr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Semi!$AA$4:$AF$5</c15:sqref>
                        </c15:formulaRef>
                      </c:ext>
                    </c:extLst>
                    <c:multiLvlStrCache>
                      <c:ptCount val="3"/>
                      <c:lvl>
                        <c:pt idx="0">
                          <c:v>BAU 2021</c:v>
                        </c:pt>
                        <c:pt idx="1">
                          <c:v>FHS Part L 2026</c:v>
                        </c:pt>
                        <c:pt idx="2">
                          <c:v>Level 1b
(SHD 15-20)</c:v>
                        </c:pt>
                      </c:lvl>
                      <c:lvl>
                        <c:pt idx="0">
                          <c:v>Cost Δ per building</c:v>
                        </c:pt>
                      </c:lvl>
                    </c:multiLvlStrCache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Semi!$AA$12:$AF$12</c15:sqref>
                        </c15:formulaRef>
                      </c:ext>
                    </c:extLst>
                    <c:numCache>
                      <c:formatCode>"£"#,##0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8B45-4AEC-AF5F-0ACF6DC4DF6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Semi!$B$13</c15:sqref>
                        </c15:formulaRef>
                      </c:ext>
                    </c:extLst>
                    <c:strCache>
                      <c:ptCount val="1"/>
                      <c:pt idx="0">
                        <c:v>Dormer roof</c:v>
                      </c:pt>
                    </c:strCache>
                  </c:strRef>
                </c:tx>
                <c:spPr>
                  <a:solidFill>
                    <a:schemeClr val="accent3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numFmt formatCode="&quot;£&quot;#,##0;;;" sourceLinked="0"/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ctr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Semi!$AA$4:$AF$5</c15:sqref>
                        </c15:formulaRef>
                      </c:ext>
                    </c:extLst>
                    <c:multiLvlStrCache>
                      <c:ptCount val="3"/>
                      <c:lvl>
                        <c:pt idx="0">
                          <c:v>BAU 2021</c:v>
                        </c:pt>
                        <c:pt idx="1">
                          <c:v>FHS Part L 2026</c:v>
                        </c:pt>
                        <c:pt idx="2">
                          <c:v>Level 1b
(SHD 15-20)</c:v>
                        </c:pt>
                      </c:lvl>
                      <c:lvl>
                        <c:pt idx="0">
                          <c:v>Cost Δ per building</c:v>
                        </c:pt>
                      </c:lvl>
                    </c:multiLvlStrCache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Semi!$AA$13:$AF$13</c15:sqref>
                        </c15:formulaRef>
                      </c:ext>
                    </c:extLst>
                    <c:numCache>
                      <c:formatCode>"£"#,##0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8B45-4AEC-AF5F-0ACF6DC4DF6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Semi!$B$15</c15:sqref>
                        </c15:formulaRef>
                      </c:ext>
                    </c:extLst>
                    <c:strCache>
                      <c:ptCount val="1"/>
                      <c:pt idx="0">
                        <c:v>Doors</c:v>
                      </c:pt>
                    </c:strCache>
                  </c:strRef>
                </c:tx>
                <c:spPr>
                  <a:solidFill>
                    <a:schemeClr val="accent1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numFmt formatCode="&quot;£&quot;#,##0;;;" sourceLinked="0"/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ctr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Semi!$AA$4:$AF$5</c15:sqref>
                        </c15:formulaRef>
                      </c:ext>
                    </c:extLst>
                    <c:multiLvlStrCache>
                      <c:ptCount val="3"/>
                      <c:lvl>
                        <c:pt idx="0">
                          <c:v>BAU 2021</c:v>
                        </c:pt>
                        <c:pt idx="1">
                          <c:v>FHS Part L 2026</c:v>
                        </c:pt>
                        <c:pt idx="2">
                          <c:v>Level 1b
(SHD 15-20)</c:v>
                        </c:pt>
                      </c:lvl>
                      <c:lvl>
                        <c:pt idx="0">
                          <c:v>Cost Δ per building</c:v>
                        </c:pt>
                      </c:lvl>
                    </c:multiLvlStrCache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Semi!$AA$15:$AF$15</c15:sqref>
                        </c15:formulaRef>
                      </c:ext>
                    </c:extLst>
                    <c:numCache>
                      <c:formatCode>"£"#,##0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8B45-4AEC-AF5F-0ACF6DC4DF69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Semi!$B$16</c15:sqref>
                        </c15:formulaRef>
                      </c:ext>
                    </c:extLst>
                    <c:strCache>
                      <c:ptCount val="1"/>
                      <c:pt idx="0">
                        <c:v>Rooflights</c:v>
                      </c:pt>
                    </c:strCache>
                  </c:strRef>
                </c:tx>
                <c:spPr>
                  <a:solidFill>
                    <a:schemeClr val="accent3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numFmt formatCode="&quot;£&quot;#,##0;;;" sourceLinked="0"/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ctr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Semi!$AA$4:$AF$5</c15:sqref>
                        </c15:formulaRef>
                      </c:ext>
                    </c:extLst>
                    <c:multiLvlStrCache>
                      <c:ptCount val="3"/>
                      <c:lvl>
                        <c:pt idx="0">
                          <c:v>BAU 2021</c:v>
                        </c:pt>
                        <c:pt idx="1">
                          <c:v>FHS Part L 2026</c:v>
                        </c:pt>
                        <c:pt idx="2">
                          <c:v>Level 1b
(SHD 15-20)</c:v>
                        </c:pt>
                      </c:lvl>
                      <c:lvl>
                        <c:pt idx="0">
                          <c:v>Cost Δ per building</c:v>
                        </c:pt>
                      </c:lvl>
                    </c:multiLvlStrCache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Semi!$AA$16:$AF$16</c15:sqref>
                        </c15:formulaRef>
                      </c:ext>
                    </c:extLst>
                    <c:numCache>
                      <c:formatCode>"£"#,##0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8B45-4AEC-AF5F-0ACF6DC4DF69}"/>
                  </c:ext>
                </c:extLst>
              </c15:ser>
            </c15:filteredBarSeries>
          </c:ext>
        </c:extLst>
      </c:barChart>
      <c:catAx>
        <c:axId val="631066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1063856"/>
        <c:crosses val="autoZero"/>
        <c:auto val="1"/>
        <c:lblAlgn val="ctr"/>
        <c:lblOffset val="100"/>
        <c:noMultiLvlLbl val="0"/>
      </c:catAx>
      <c:valAx>
        <c:axId val="631063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£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1066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285750</xdr:colOff>
      <xdr:row>34</xdr:row>
      <xdr:rowOff>149917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5DA457-B628-484C-A7EC-3FA0E6655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43975" cy="62744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1340260</xdr:colOff>
      <xdr:row>60</xdr:row>
      <xdr:rowOff>126481</xdr:rowOff>
    </xdr:from>
    <xdr:to>
      <xdr:col>23</xdr:col>
      <xdr:colOff>76635</xdr:colOff>
      <xdr:row>92</xdr:row>
      <xdr:rowOff>122464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9899B26-EF3F-4B0C-8AA7-4D9227E3AA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1375399</xdr:colOff>
      <xdr:row>31</xdr:row>
      <xdr:rowOff>126496</xdr:rowOff>
    </xdr:from>
    <xdr:to>
      <xdr:col>23</xdr:col>
      <xdr:colOff>115468</xdr:colOff>
      <xdr:row>59</xdr:row>
      <xdr:rowOff>11206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A5F2BA7-8A13-4F1C-A4EC-01E18C2E38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266699</xdr:colOff>
      <xdr:row>4</xdr:row>
      <xdr:rowOff>57150</xdr:rowOff>
    </xdr:from>
    <xdr:to>
      <xdr:col>50</xdr:col>
      <xdr:colOff>66675</xdr:colOff>
      <xdr:row>17</xdr:row>
      <xdr:rowOff>352424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A00EEC0-8007-45F0-83F1-D9963A441C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38</xdr:col>
      <xdr:colOff>290512</xdr:colOff>
      <xdr:row>17</xdr:row>
      <xdr:rowOff>381000</xdr:rowOff>
    </xdr:from>
    <xdr:to>
      <xdr:col>50</xdr:col>
      <xdr:colOff>85725</xdr:colOff>
      <xdr:row>26</xdr:row>
      <xdr:rowOff>200025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52F5BF6-CBCE-4AA5-B225-EC25AE36BD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50</xdr:col>
      <xdr:colOff>109536</xdr:colOff>
      <xdr:row>4</xdr:row>
      <xdr:rowOff>66674</xdr:rowOff>
    </xdr:from>
    <xdr:to>
      <xdr:col>62</xdr:col>
      <xdr:colOff>285749</xdr:colOff>
      <xdr:row>17</xdr:row>
      <xdr:rowOff>342899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17133D3-5E50-494C-BCBF-46223441BD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39</xdr:col>
      <xdr:colOff>180975</xdr:colOff>
      <xdr:row>26</xdr:row>
      <xdr:rowOff>361950</xdr:rowOff>
    </xdr:from>
    <xdr:to>
      <xdr:col>51</xdr:col>
      <xdr:colOff>200026</xdr:colOff>
      <xdr:row>41</xdr:row>
      <xdr:rowOff>123824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1DB2524-247F-4A53-BAC2-996118B793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38</xdr:col>
      <xdr:colOff>476250</xdr:colOff>
      <xdr:row>41</xdr:row>
      <xdr:rowOff>352425</xdr:rowOff>
    </xdr:from>
    <xdr:to>
      <xdr:col>50</xdr:col>
      <xdr:colOff>490538</xdr:colOff>
      <xdr:row>115</xdr:row>
      <xdr:rowOff>142875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7FD129F8-E777-4BCA-8BCC-5C36FD4631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52</xdr:col>
      <xdr:colOff>76200</xdr:colOff>
      <xdr:row>26</xdr:row>
      <xdr:rowOff>361950</xdr:rowOff>
    </xdr:from>
    <xdr:to>
      <xdr:col>64</xdr:col>
      <xdr:colOff>252413</xdr:colOff>
      <xdr:row>41</xdr:row>
      <xdr:rowOff>104775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EA073CB4-45C7-4B49-A4D6-9E53168156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0</xdr:colOff>
      <xdr:row>4</xdr:row>
      <xdr:rowOff>0</xdr:rowOff>
    </xdr:from>
    <xdr:to>
      <xdr:col>51</xdr:col>
      <xdr:colOff>241767</xdr:colOff>
      <xdr:row>19</xdr:row>
      <xdr:rowOff>224678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064E806-00DA-49DD-AEC5-B422BC9DA3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Jobs/512271%20-%20South%20Downs%20National%20Part%20-%20Carbon%20policies/13%20Sustainability%20&amp;%20environmental/Capital%20Cost%20Tool/20260327%20SDNP%20Capital%20cost%20for%20net%20zero%20policies_v3.xlsm" TargetMode="External"/><Relationship Id="rId2" Type="http://schemas.openxmlformats.org/officeDocument/2006/relationships/externalLinkPath" Target="file:///T:\Jobs\512271%20-%20South%20Downs%20National%20Part%20-%20Carbon%20policies\13%20Sustainability%20&amp;%20environmental\Capital%20Cost%20Tool\20260327%20SDNP%20Capital%20cost%20for%20net%20zero%20policies_v3.xlsm" TargetMode="External"/><Relationship Id="rId1" Type="http://schemas.openxmlformats.org/officeDocument/2006/relationships/externalLinkPath" Target="/Jobs/512271%20-%20South%20Downs%20National%20Part%20-%20Carbon%20policies/13%20Sustainability%20&amp;%20environmental/Capital%20Cost%20Tool/20260327%20SDNP%20Capital%20cost%20for%20net%20zero%20policies_v3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T:\Jobs\513260%20-%20Gloucestershire%20Local%20Plans%20Evidence%20Base\13%20Sustainability%20&amp;%20environmental\Capital%20Cost%20Tool\Gloucestershire%20Capital%20cost%20for%20net%20zero%20policies_v3.xlsm" TargetMode="External"/><Relationship Id="rId2" Type="http://schemas.microsoft.com/office/2019/04/relationships/externalLinkLongPath" Target="Gloucestershire%20Capital%20cost%20for%20net%20zero%20policies_v3.xlsm?8727CE0C" TargetMode="External"/><Relationship Id="rId1" Type="http://schemas.openxmlformats.org/officeDocument/2006/relationships/externalLinkPath" Target="file:///\\8727CE0C\Gloucestershire%20Capital%20cost%20for%20net%20zero%20policies_v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ront Cover"/>
      <sheetName val="Rev Control"/>
      <sheetName val="Contact Det"/>
      <sheetName val="Contents"/>
      <sheetName val="Areas and specs"/>
      <sheetName val="Specifications"/>
      <sheetName val="Cost Summary "/>
      <sheetName val="Cost Summary All scenarios resi"/>
      <sheetName val="Detached"/>
      <sheetName val="Terrace"/>
      <sheetName val="Low rise 1b"/>
      <sheetName val="Low rise"/>
      <sheetName val="PV arrays"/>
      <sheetName val="Elemental Database"/>
      <sheetName val="PV kWp"/>
      <sheetName val="Reference construction costs"/>
      <sheetName val="Ground Floors"/>
      <sheetName val="Air tightness and bridging"/>
      <sheetName val="External walls"/>
      <sheetName val="Roofs"/>
      <sheetName val="Windows"/>
      <sheetName val="Heating, HW and cooling"/>
      <sheetName val="Ventilation"/>
      <sheetName val="Photovoltaics"/>
      <sheetName val="Light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A4" t="str">
            <v>Composite Heading*</v>
          </cell>
          <cell r="B4" t="str">
            <v>Element</v>
          </cell>
          <cell r="C4" t="str">
            <v>Type</v>
          </cell>
          <cell r="D4" t="str">
            <v>Aspect</v>
          </cell>
          <cell r="E4" t="str">
            <v>Value</v>
          </cell>
          <cell r="F4" t="str">
            <v>Unit</v>
          </cell>
          <cell r="G4" t="str">
            <v>Q3 2022</v>
          </cell>
          <cell r="H4" t="str">
            <v>Q1 2026</v>
          </cell>
        </row>
        <row r="5">
          <cell r="A5" t="str">
            <v>Grd Floor [u-Value=0.15 W/m².K]</v>
          </cell>
          <cell r="B5" t="str">
            <v>Ground Floor</v>
          </cell>
          <cell r="C5" t="str">
            <v>Grd Floor</v>
          </cell>
          <cell r="D5" t="str">
            <v>u-Value</v>
          </cell>
          <cell r="E5">
            <v>0.15</v>
          </cell>
          <cell r="F5" t="str">
            <v xml:space="preserve"> W/m².K</v>
          </cell>
          <cell r="G5">
            <v>166</v>
          </cell>
          <cell r="H5">
            <v>181.49333333333334</v>
          </cell>
        </row>
        <row r="6">
          <cell r="A6" t="str">
            <v>Grd Floor [u-Value=0.13 W/m².K]</v>
          </cell>
          <cell r="B6" t="str">
            <v>Ground Floor</v>
          </cell>
          <cell r="C6" t="str">
            <v>Grd Floor</v>
          </cell>
          <cell r="D6" t="str">
            <v>u-Value</v>
          </cell>
          <cell r="E6">
            <v>0.13</v>
          </cell>
          <cell r="F6" t="str">
            <v xml:space="preserve"> W/m².K</v>
          </cell>
          <cell r="G6">
            <v>171</v>
          </cell>
          <cell r="H6">
            <v>186.96</v>
          </cell>
        </row>
        <row r="7">
          <cell r="A7" t="str">
            <v>Grd Floor [u-Value=0.12 W/m².K]</v>
          </cell>
          <cell r="B7" t="str">
            <v>Ground Floor</v>
          </cell>
          <cell r="C7" t="str">
            <v>Grd Floor</v>
          </cell>
          <cell r="D7" t="str">
            <v>u-Value</v>
          </cell>
          <cell r="E7">
            <v>0.12</v>
          </cell>
          <cell r="F7" t="str">
            <v xml:space="preserve"> W/m².K</v>
          </cell>
          <cell r="G7">
            <v>175</v>
          </cell>
          <cell r="H7">
            <v>191.33333333333334</v>
          </cell>
        </row>
        <row r="8">
          <cell r="A8" t="str">
            <v>Grd Floor [u-Value=0.1 W/m².K]</v>
          </cell>
          <cell r="B8" t="str">
            <v>Ground Floor</v>
          </cell>
          <cell r="C8" t="str">
            <v>Grd Floor</v>
          </cell>
          <cell r="D8" t="str">
            <v>u-Value</v>
          </cell>
          <cell r="E8">
            <v>0.1</v>
          </cell>
          <cell r="F8" t="str">
            <v xml:space="preserve"> W/m².K</v>
          </cell>
          <cell r="G8">
            <v>193</v>
          </cell>
          <cell r="H8">
            <v>211.01333333333335</v>
          </cell>
        </row>
        <row r="9">
          <cell r="A9" t="str">
            <v>Grd Floor [u-Value=0.11 W/m².K]</v>
          </cell>
          <cell r="B9" t="str">
            <v>Ground Floor</v>
          </cell>
          <cell r="C9" t="str">
            <v>Grd Floor</v>
          </cell>
          <cell r="D9" t="str">
            <v>u-Value</v>
          </cell>
          <cell r="E9">
            <v>0.11</v>
          </cell>
          <cell r="F9" t="str">
            <v xml:space="preserve"> W/m².K</v>
          </cell>
          <cell r="G9">
            <v>183.13353126237621</v>
          </cell>
          <cell r="H9">
            <v>200.225994180198</v>
          </cell>
        </row>
        <row r="10">
          <cell r="A10" t="str">
            <v>Grd Floor [u-Value=0.09 W/m².K]</v>
          </cell>
          <cell r="B10" t="str">
            <v>Ground Floor</v>
          </cell>
          <cell r="C10" t="str">
            <v>Grd Floor</v>
          </cell>
          <cell r="D10" t="str">
            <v>u-Value</v>
          </cell>
          <cell r="E10">
            <v>0.09</v>
          </cell>
          <cell r="F10" t="str">
            <v xml:space="preserve"> W/m².K</v>
          </cell>
          <cell r="G10">
            <v>202.08964336633665</v>
          </cell>
          <cell r="H10">
            <v>220.95134341386139</v>
          </cell>
        </row>
        <row r="11">
          <cell r="A11" t="str">
            <v>Grd Floor [u-Value=0.08 W/m².K]</v>
          </cell>
          <cell r="B11" t="str">
            <v>Ground Floor</v>
          </cell>
          <cell r="C11" t="str">
            <v>Grd Floor</v>
          </cell>
          <cell r="D11" t="str">
            <v>u-Value</v>
          </cell>
          <cell r="E11">
            <v>0.08</v>
          </cell>
          <cell r="F11" t="str">
            <v xml:space="preserve"> W/m².K</v>
          </cell>
          <cell r="G11">
            <v>213</v>
          </cell>
          <cell r="H11">
            <v>232.87999999999997</v>
          </cell>
        </row>
        <row r="12">
          <cell r="A12" t="str">
            <v>Grd Floor [u-Value=3 W/m².K]</v>
          </cell>
          <cell r="B12" t="str">
            <v>Ground Floor</v>
          </cell>
          <cell r="C12" t="str">
            <v>Grd Floor</v>
          </cell>
          <cell r="D12" t="str">
            <v>u-Value</v>
          </cell>
          <cell r="E12">
            <v>3</v>
          </cell>
          <cell r="F12" t="str">
            <v xml:space="preserve"> W/m².K</v>
          </cell>
          <cell r="G12">
            <v>162</v>
          </cell>
          <cell r="H12">
            <v>177.12</v>
          </cell>
        </row>
        <row r="13">
          <cell r="A13" t="str">
            <v>Industrial [u-Value=0.13 W/m².K]</v>
          </cell>
          <cell r="B13" t="str">
            <v>Ground Floor</v>
          </cell>
          <cell r="C13" t="str">
            <v>Industrial</v>
          </cell>
          <cell r="D13" t="str">
            <v>u-Value</v>
          </cell>
          <cell r="E13">
            <v>0.13</v>
          </cell>
          <cell r="F13" t="str">
            <v xml:space="preserve"> W/m².K</v>
          </cell>
          <cell r="G13">
            <v>194</v>
          </cell>
          <cell r="H13">
            <v>212.10666666666665</v>
          </cell>
        </row>
        <row r="14">
          <cell r="A14" t="str">
            <v>Industrial [u-Value=0.22 W/m².K]</v>
          </cell>
          <cell r="B14" t="str">
            <v>Ground Floor</v>
          </cell>
          <cell r="C14" t="str">
            <v>Industrial</v>
          </cell>
          <cell r="D14" t="str">
            <v>u-Value</v>
          </cell>
          <cell r="E14">
            <v>0.22</v>
          </cell>
          <cell r="F14" t="str">
            <v xml:space="preserve"> W/m².K</v>
          </cell>
          <cell r="G14">
            <v>181</v>
          </cell>
          <cell r="H14">
            <v>197.89333333333335</v>
          </cell>
        </row>
        <row r="15">
          <cell r="A15" t="str">
            <v>Roof - Ins at Joists [u-Value=0.1 W/m².K]</v>
          </cell>
          <cell r="B15" t="str">
            <v xml:space="preserve">Roof </v>
          </cell>
          <cell r="C15" t="str">
            <v>Roof - Ins at Joists</v>
          </cell>
          <cell r="D15" t="str">
            <v>u-Value</v>
          </cell>
          <cell r="E15">
            <v>0.1</v>
          </cell>
          <cell r="F15" t="str">
            <v xml:space="preserve"> W/m².K</v>
          </cell>
          <cell r="G15">
            <v>212</v>
          </cell>
          <cell r="H15">
            <v>231.78666666666666</v>
          </cell>
        </row>
        <row r="16">
          <cell r="A16" t="str">
            <v>Roof - Ins at Joists [u-Value=0.09 W/m².K]</v>
          </cell>
          <cell r="B16" t="str">
            <v xml:space="preserve">Roof </v>
          </cell>
          <cell r="C16" t="str">
            <v>Roof - Ins at Joists</v>
          </cell>
          <cell r="D16" t="str">
            <v>u-Value</v>
          </cell>
          <cell r="E16">
            <v>0.09</v>
          </cell>
          <cell r="F16" t="str">
            <v xml:space="preserve"> W/m².K</v>
          </cell>
          <cell r="G16">
            <v>214.46472772277227</v>
          </cell>
          <cell r="H16">
            <v>234.48143564356437</v>
          </cell>
        </row>
        <row r="17">
          <cell r="A17" t="str">
            <v>Roof - Ins at Joists [u-Value=0.08 W/m².K]</v>
          </cell>
          <cell r="B17" t="str">
            <v xml:space="preserve">Roof </v>
          </cell>
          <cell r="C17" t="str">
            <v>Roof - Ins at Joists</v>
          </cell>
          <cell r="D17" t="str">
            <v>u-Value</v>
          </cell>
          <cell r="E17">
            <v>0.08</v>
          </cell>
          <cell r="F17" t="str">
            <v xml:space="preserve"> W/m².K</v>
          </cell>
          <cell r="G17">
            <v>217.45358910891085</v>
          </cell>
          <cell r="H17">
            <v>237.74925742574254</v>
          </cell>
        </row>
        <row r="18">
          <cell r="A18" t="str">
            <v>Roof - Ins at Joists [u-Value=0.12 W/m².K]</v>
          </cell>
          <cell r="B18" t="str">
            <v xml:space="preserve">Roof </v>
          </cell>
          <cell r="C18" t="str">
            <v>Roof - Ins at Joists</v>
          </cell>
          <cell r="D18" t="str">
            <v>u-Value</v>
          </cell>
          <cell r="E18">
            <v>0.12</v>
          </cell>
          <cell r="F18" t="str">
            <v xml:space="preserve"> W/m².K</v>
          </cell>
          <cell r="G18">
            <v>205.49814356435644</v>
          </cell>
          <cell r="H18">
            <v>224.6779702970297</v>
          </cell>
        </row>
        <row r="19">
          <cell r="A19" t="str">
            <v>Roof - Ins at Joists [u-Value=0.13 W/m².K]</v>
          </cell>
          <cell r="B19" t="str">
            <v xml:space="preserve">Roof </v>
          </cell>
          <cell r="C19" t="str">
            <v>Roof - Ins at Joists</v>
          </cell>
          <cell r="D19" t="str">
            <v>u-Value</v>
          </cell>
          <cell r="E19">
            <v>0.13</v>
          </cell>
          <cell r="F19" t="str">
            <v xml:space="preserve"> W/m².K</v>
          </cell>
          <cell r="G19">
            <v>202.50928217821777</v>
          </cell>
          <cell r="H19">
            <v>221.41014851485144</v>
          </cell>
        </row>
        <row r="20">
          <cell r="A20" t="str">
            <v>Roof - Ins at Joists [u-Value=0.11 W/m².K]</v>
          </cell>
          <cell r="B20" t="str">
            <v xml:space="preserve">Roof </v>
          </cell>
          <cell r="C20" t="str">
            <v>Roof - Ins at Joists</v>
          </cell>
          <cell r="D20" t="str">
            <v>u-Value</v>
          </cell>
          <cell r="E20">
            <v>0.11</v>
          </cell>
          <cell r="F20" t="str">
            <v xml:space="preserve"> W/m².K</v>
          </cell>
          <cell r="G20">
            <v>209</v>
          </cell>
          <cell r="H20">
            <v>228.50666666666666</v>
          </cell>
        </row>
        <row r="21">
          <cell r="A21" t="str">
            <v>Roof - Flat [u-Value=0.1 W/m².K]</v>
          </cell>
          <cell r="B21" t="str">
            <v xml:space="preserve">Roof </v>
          </cell>
          <cell r="C21" t="str">
            <v>Roof - Flat</v>
          </cell>
          <cell r="D21" t="str">
            <v>u-Value</v>
          </cell>
          <cell r="E21">
            <v>0.1</v>
          </cell>
          <cell r="F21" t="str">
            <v xml:space="preserve"> W/m².K</v>
          </cell>
          <cell r="G21">
            <v>324</v>
          </cell>
          <cell r="H21">
            <v>354.24</v>
          </cell>
        </row>
        <row r="22">
          <cell r="A22" t="str">
            <v>Roof - Flat [u-Value=0.11 W/m².K]</v>
          </cell>
          <cell r="B22" t="str">
            <v xml:space="preserve">Roof </v>
          </cell>
          <cell r="C22" t="str">
            <v>Roof - Flat</v>
          </cell>
          <cell r="D22" t="str">
            <v>u-Value</v>
          </cell>
          <cell r="E22">
            <v>0.11</v>
          </cell>
          <cell r="F22" t="str">
            <v xml:space="preserve"> W/m².K</v>
          </cell>
          <cell r="G22">
            <v>320</v>
          </cell>
          <cell r="H22">
            <v>349.86666666666667</v>
          </cell>
        </row>
        <row r="23">
          <cell r="A23" t="str">
            <v>Roof - Flat [u-Value=0.12 W/m².K]</v>
          </cell>
          <cell r="B23" t="str">
            <v xml:space="preserve">Roof </v>
          </cell>
          <cell r="C23" t="str">
            <v>Roof - Flat</v>
          </cell>
          <cell r="D23" t="str">
            <v>u-Value</v>
          </cell>
          <cell r="E23">
            <v>0.12</v>
          </cell>
          <cell r="F23" t="str">
            <v xml:space="preserve"> W/m².K</v>
          </cell>
          <cell r="G23">
            <v>316.17299976237615</v>
          </cell>
          <cell r="H23">
            <v>345.68247974019795</v>
          </cell>
        </row>
        <row r="24">
          <cell r="A24" t="str">
            <v>Roof - Flat [u-Value=0.13 W/m².K]</v>
          </cell>
          <cell r="B24" t="str">
            <v xml:space="preserve">Roof </v>
          </cell>
          <cell r="C24" t="str">
            <v>Roof - Flat</v>
          </cell>
          <cell r="D24" t="str">
            <v>u-Value</v>
          </cell>
          <cell r="E24">
            <v>0.13</v>
          </cell>
          <cell r="F24" t="str">
            <v xml:space="preserve"> W/m².K</v>
          </cell>
          <cell r="G24">
            <v>313</v>
          </cell>
          <cell r="H24">
            <v>342.21333333333331</v>
          </cell>
        </row>
        <row r="25">
          <cell r="A25" t="str">
            <v>Roof - Flat [u-Value=0.15 W/m².K]</v>
          </cell>
          <cell r="B25" t="str">
            <v xml:space="preserve">Roof </v>
          </cell>
          <cell r="C25" t="str">
            <v>Roof - Flat</v>
          </cell>
          <cell r="D25" t="str">
            <v>u-Value</v>
          </cell>
          <cell r="E25">
            <v>0.15</v>
          </cell>
          <cell r="F25" t="str">
            <v xml:space="preserve"> W/m².K</v>
          </cell>
          <cell r="G25">
            <v>310.45</v>
          </cell>
          <cell r="H25">
            <v>339.4253333333333</v>
          </cell>
        </row>
        <row r="26">
          <cell r="A26" t="str">
            <v>Roof - Flat [u-Value=0.16 W/m².K]</v>
          </cell>
          <cell r="B26" t="str">
            <v xml:space="preserve">Roof </v>
          </cell>
          <cell r="C26" t="str">
            <v>Roof - Flat</v>
          </cell>
          <cell r="D26" t="str">
            <v>u-Value</v>
          </cell>
          <cell r="E26">
            <v>0.16</v>
          </cell>
          <cell r="F26" t="str">
            <v xml:space="preserve"> W/m².K</v>
          </cell>
          <cell r="G26">
            <v>311.72500000000002</v>
          </cell>
          <cell r="H26">
            <v>340.81933333333336</v>
          </cell>
        </row>
        <row r="27">
          <cell r="A27" t="str">
            <v>Roof - Flat [u-Value=0.18 W/m².K]</v>
          </cell>
          <cell r="B27" t="str">
            <v xml:space="preserve">Roof </v>
          </cell>
          <cell r="C27" t="str">
            <v>Roof - Flat</v>
          </cell>
          <cell r="D27" t="str">
            <v>u-Value</v>
          </cell>
          <cell r="E27">
            <v>0.18</v>
          </cell>
          <cell r="F27" t="str">
            <v xml:space="preserve"> W/m².K</v>
          </cell>
          <cell r="G27"/>
          <cell r="H27">
            <v>0</v>
          </cell>
        </row>
        <row r="28">
          <cell r="A28" t="str">
            <v>Roof - Ins at Pitch [u-Value=0.09 W/m².K]</v>
          </cell>
          <cell r="B28" t="str">
            <v xml:space="preserve">Roof </v>
          </cell>
          <cell r="C28" t="str">
            <v>Roof - Ins at Pitch</v>
          </cell>
          <cell r="D28" t="str">
            <v>u-Value</v>
          </cell>
          <cell r="E28">
            <v>0.09</v>
          </cell>
          <cell r="F28" t="str">
            <v xml:space="preserve"> W/m².K</v>
          </cell>
          <cell r="G28">
            <v>270</v>
          </cell>
          <cell r="H28">
            <v>295.2</v>
          </cell>
        </row>
        <row r="29">
          <cell r="A29" t="str">
            <v>Roof - Ins at Pitch [u-Value=0.1 W/m².K]</v>
          </cell>
          <cell r="B29" t="str">
            <v xml:space="preserve">Roof </v>
          </cell>
          <cell r="C29" t="str">
            <v>Roof - Ins at Pitch</v>
          </cell>
          <cell r="D29" t="str">
            <v>u-Value</v>
          </cell>
          <cell r="E29">
            <v>0.1</v>
          </cell>
          <cell r="F29" t="str">
            <v xml:space="preserve"> W/m².K</v>
          </cell>
          <cell r="G29">
            <v>266</v>
          </cell>
          <cell r="H29">
            <v>290.82666666666671</v>
          </cell>
        </row>
        <row r="30">
          <cell r="A30" t="str">
            <v>Roof - Ins at Pitch [u-Value=0.11 W/m².K]</v>
          </cell>
          <cell r="B30" t="str">
            <v xml:space="preserve">Roof </v>
          </cell>
          <cell r="C30" t="str">
            <v>Roof - Ins at Pitch</v>
          </cell>
          <cell r="D30" t="str">
            <v>u-Value</v>
          </cell>
          <cell r="E30">
            <v>0.11</v>
          </cell>
          <cell r="F30" t="str">
            <v xml:space="preserve"> W/m².K</v>
          </cell>
          <cell r="G30">
            <v>262</v>
          </cell>
          <cell r="H30">
            <v>286.45333333333332</v>
          </cell>
        </row>
        <row r="31">
          <cell r="A31" t="str">
            <v>Roof - Ins at Pitch [u-Value=0.12 W/m².K]</v>
          </cell>
          <cell r="B31" t="str">
            <v xml:space="preserve">Roof </v>
          </cell>
          <cell r="C31" t="str">
            <v>Roof - Ins at Pitch</v>
          </cell>
          <cell r="D31" t="str">
            <v>u-Value</v>
          </cell>
          <cell r="E31">
            <v>0.12</v>
          </cell>
          <cell r="F31" t="str">
            <v xml:space="preserve"> W/m².K</v>
          </cell>
          <cell r="G31">
            <v>257</v>
          </cell>
          <cell r="H31">
            <v>280.98666666666668</v>
          </cell>
        </row>
        <row r="32">
          <cell r="A32" t="str">
            <v>Roof - Ins at Pitch [u-Value=0.13 W/m².K]</v>
          </cell>
          <cell r="B32" t="str">
            <v xml:space="preserve">Roof </v>
          </cell>
          <cell r="C32" t="str">
            <v>Roof - Ins at Pitch</v>
          </cell>
          <cell r="D32" t="str">
            <v>u-Value</v>
          </cell>
          <cell r="E32">
            <v>0.13</v>
          </cell>
          <cell r="F32" t="str">
            <v xml:space="preserve"> W/m².K</v>
          </cell>
          <cell r="G32">
            <v>255</v>
          </cell>
          <cell r="H32">
            <v>278.8</v>
          </cell>
        </row>
        <row r="33">
          <cell r="A33" t="str">
            <v>Roof - Ins at Pitch [u-Value=0.15 W/m².K]</v>
          </cell>
          <cell r="B33" t="str">
            <v xml:space="preserve">Roof </v>
          </cell>
          <cell r="C33" t="str">
            <v>Roof - Ins at Pitch</v>
          </cell>
          <cell r="D33" t="str">
            <v>u-Value</v>
          </cell>
          <cell r="E33">
            <v>0.15</v>
          </cell>
          <cell r="F33" t="str">
            <v xml:space="preserve"> W/m².K</v>
          </cell>
          <cell r="G33">
            <v>253</v>
          </cell>
          <cell r="H33">
            <v>276.61333333333334</v>
          </cell>
        </row>
        <row r="34">
          <cell r="A34" t="str">
            <v>Industrial roof [u-Value=0.11 W/m².K]</v>
          </cell>
          <cell r="B34" t="str">
            <v xml:space="preserve">Roof </v>
          </cell>
          <cell r="C34" t="str">
            <v>Industrial roof</v>
          </cell>
          <cell r="D34" t="str">
            <v>u-Value</v>
          </cell>
          <cell r="E34">
            <v>0.11</v>
          </cell>
          <cell r="F34" t="str">
            <v xml:space="preserve"> W/m².K</v>
          </cell>
          <cell r="G34">
            <v>200</v>
          </cell>
          <cell r="H34">
            <v>218.66666666666666</v>
          </cell>
        </row>
        <row r="35">
          <cell r="A35" t="str">
            <v>Industrial roof [u-Value=0.18 W/m².K]</v>
          </cell>
          <cell r="B35" t="str">
            <v xml:space="preserve">Roof </v>
          </cell>
          <cell r="C35" t="str">
            <v>Industrial roof</v>
          </cell>
          <cell r="D35" t="str">
            <v>u-Value</v>
          </cell>
          <cell r="E35">
            <v>0.18</v>
          </cell>
          <cell r="F35" t="str">
            <v xml:space="preserve"> W/m².K</v>
          </cell>
          <cell r="G35">
            <v>170</v>
          </cell>
          <cell r="H35">
            <v>185.86666666666665</v>
          </cell>
        </row>
        <row r="36">
          <cell r="A36" t="str">
            <v>Ex Wall - LMF+MW [u-Value=0.13 W/m².K]</v>
          </cell>
          <cell r="B36" t="str">
            <v>External Wall</v>
          </cell>
          <cell r="C36" t="str">
            <v>Ex Wall - LMF+MW</v>
          </cell>
          <cell r="D36" t="str">
            <v>u-Value</v>
          </cell>
          <cell r="E36">
            <v>0.13</v>
          </cell>
          <cell r="F36" t="str">
            <v xml:space="preserve"> W/m².K</v>
          </cell>
          <cell r="G36">
            <v>535.4</v>
          </cell>
          <cell r="H36">
            <v>585.37066666666669</v>
          </cell>
        </row>
        <row r="37">
          <cell r="A37" t="str">
            <v>Ex Wall - LMF+MW [u-Value=0.14 W/m².K]</v>
          </cell>
          <cell r="B37" t="str">
            <v>External Wall</v>
          </cell>
          <cell r="C37" t="str">
            <v>Ex Wall - LMF+MW</v>
          </cell>
          <cell r="D37" t="str">
            <v>u-Value</v>
          </cell>
          <cell r="E37">
            <v>0.14000000000000001</v>
          </cell>
          <cell r="F37" t="str">
            <v xml:space="preserve"> W/m².K</v>
          </cell>
          <cell r="G37">
            <v>527.55915965346537</v>
          </cell>
          <cell r="H37">
            <v>576.79801455445545</v>
          </cell>
        </row>
        <row r="38">
          <cell r="A38" t="str">
            <v>Ex Wall - LMF+MW [u-Value=0.15 W/m².K]</v>
          </cell>
          <cell r="B38" t="str">
            <v>External Wall</v>
          </cell>
          <cell r="C38" t="str">
            <v>Ex Wall - LMF+MW</v>
          </cell>
          <cell r="D38" t="str">
            <v>u-Value</v>
          </cell>
          <cell r="E38">
            <v>0.15</v>
          </cell>
          <cell r="F38" t="str">
            <v xml:space="preserve"> W/m².K</v>
          </cell>
          <cell r="G38">
            <v>523.4</v>
          </cell>
          <cell r="H38">
            <v>572.25066666666669</v>
          </cell>
        </row>
        <row r="39">
          <cell r="A39" t="str">
            <v>Ex Wall - LMF+MW [u-Value=0.16 W/m².K]</v>
          </cell>
          <cell r="B39" t="str">
            <v>External Wall</v>
          </cell>
          <cell r="C39" t="str">
            <v>Ex Wall - LMF+MW</v>
          </cell>
          <cell r="D39" t="str">
            <v>u-Value</v>
          </cell>
          <cell r="E39">
            <v>0.16</v>
          </cell>
          <cell r="F39" t="str">
            <v xml:space="preserve"> W/m².K</v>
          </cell>
          <cell r="G39">
            <v>517.71390594059403</v>
          </cell>
          <cell r="H39">
            <v>566.03387049504954</v>
          </cell>
        </row>
        <row r="40">
          <cell r="A40" t="str">
            <v>Ex Wall - LMF+MW [u-Value=0.17 W/m².K]</v>
          </cell>
          <cell r="B40" t="str">
            <v>External Wall</v>
          </cell>
          <cell r="C40" t="str">
            <v>Ex Wall - LMF+MW</v>
          </cell>
          <cell r="D40" t="str">
            <v>u-Value</v>
          </cell>
          <cell r="E40">
            <v>0.17</v>
          </cell>
          <cell r="F40" t="str">
            <v xml:space="preserve"> W/m².K</v>
          </cell>
          <cell r="G40">
            <v>514.38781280940589</v>
          </cell>
          <cell r="H40">
            <v>562.39734200495036</v>
          </cell>
        </row>
        <row r="41">
          <cell r="A41" t="str">
            <v>Ex Wall - LMF+MW [u-Value=0.18 W/m².K]</v>
          </cell>
          <cell r="B41" t="str">
            <v>External Wall</v>
          </cell>
          <cell r="C41" t="str">
            <v>Ex Wall - LMF+MW</v>
          </cell>
          <cell r="D41" t="str">
            <v>u-Value</v>
          </cell>
          <cell r="E41">
            <v>0.18</v>
          </cell>
          <cell r="F41" t="str">
            <v xml:space="preserve"> W/m².K</v>
          </cell>
          <cell r="G41">
            <v>513.4</v>
          </cell>
          <cell r="H41">
            <v>561.31733333333329</v>
          </cell>
        </row>
        <row r="42">
          <cell r="A42" t="str">
            <v>Ex Wall - Trad+MW [u-Value=0.1 W/m².K]</v>
          </cell>
          <cell r="B42" t="str">
            <v>External Wall</v>
          </cell>
          <cell r="C42" t="str">
            <v>Ex Wall - Trad+MW</v>
          </cell>
          <cell r="D42" t="str">
            <v>u-Value</v>
          </cell>
          <cell r="E42">
            <v>0.1</v>
          </cell>
          <cell r="F42" t="str">
            <v xml:space="preserve"> W/m².K</v>
          </cell>
          <cell r="G42">
            <v>265.00000000000006</v>
          </cell>
          <cell r="H42">
            <v>289.73333333333341</v>
          </cell>
        </row>
        <row r="43">
          <cell r="A43" t="str">
            <v>Ex Wall - Trad+MW [u-Value=0.11 W/m².K]</v>
          </cell>
          <cell r="B43" t="str">
            <v>External Wall</v>
          </cell>
          <cell r="C43" t="str">
            <v>Ex Wall - Trad+MW</v>
          </cell>
          <cell r="D43" t="str">
            <v>u-Value</v>
          </cell>
          <cell r="E43">
            <v>0.11</v>
          </cell>
          <cell r="F43" t="str">
            <v xml:space="preserve"> W/m².K</v>
          </cell>
          <cell r="G43">
            <v>261.00266055045876</v>
          </cell>
          <cell r="H43">
            <v>285.36290886850156</v>
          </cell>
        </row>
        <row r="44">
          <cell r="A44" t="str">
            <v>Ex Wall - Trad+MW [u-Value=0.12 W/m².K]</v>
          </cell>
          <cell r="B44" t="str">
            <v>External Wall</v>
          </cell>
          <cell r="C44" t="str">
            <v>Ex Wall - Trad+MW</v>
          </cell>
          <cell r="D44" t="str">
            <v>u-Value</v>
          </cell>
          <cell r="E44">
            <v>0.12</v>
          </cell>
          <cell r="F44" t="str">
            <v xml:space="preserve"> W/m².K</v>
          </cell>
          <cell r="G44">
            <v>258.90133027522938</v>
          </cell>
          <cell r="H44">
            <v>283.0654544342508</v>
          </cell>
        </row>
        <row r="45">
          <cell r="A45" t="str">
            <v>Ex Wall - Trad+MW [u-Value=0.13 W/m².K]</v>
          </cell>
          <cell r="B45" t="str">
            <v>External Wall</v>
          </cell>
          <cell r="C45" t="str">
            <v>Ex Wall - Trad+MW</v>
          </cell>
          <cell r="D45" t="str">
            <v>u-Value</v>
          </cell>
          <cell r="E45">
            <v>0.13</v>
          </cell>
          <cell r="F45" t="str">
            <v xml:space="preserve"> W/m².K</v>
          </cell>
          <cell r="G45">
            <v>257</v>
          </cell>
          <cell r="H45">
            <v>280.98666666666668</v>
          </cell>
        </row>
        <row r="46">
          <cell r="A46" t="str">
            <v>Ex Wall - Trad+MW [u-Value=0.14 W/m².K]</v>
          </cell>
          <cell r="B46" t="str">
            <v>External Wall</v>
          </cell>
          <cell r="C46" t="str">
            <v>Ex Wall - Trad+MW</v>
          </cell>
          <cell r="D46" t="str">
            <v>u-Value</v>
          </cell>
          <cell r="E46">
            <v>0.14000000000000001</v>
          </cell>
          <cell r="F46" t="str">
            <v xml:space="preserve"> W/m².K</v>
          </cell>
          <cell r="G46">
            <v>254.05285039603953</v>
          </cell>
          <cell r="H46">
            <v>277.76444976633655</v>
          </cell>
        </row>
        <row r="47">
          <cell r="A47" t="str">
            <v>Ex Wall - Trad+MW [u-Value=0.15 W/m².K]</v>
          </cell>
          <cell r="B47" t="str">
            <v>External Wall</v>
          </cell>
          <cell r="C47" t="str">
            <v>Ex Wall - Trad+MW</v>
          </cell>
          <cell r="D47" t="str">
            <v>u-Value</v>
          </cell>
          <cell r="E47">
            <v>0.15</v>
          </cell>
          <cell r="F47" t="str">
            <v xml:space="preserve"> W/m².K</v>
          </cell>
          <cell r="G47">
            <v>252.96799999999999</v>
          </cell>
          <cell r="H47">
            <v>276.57834666666662</v>
          </cell>
        </row>
        <row r="48">
          <cell r="A48" t="str">
            <v>Ex Wall - Trad+MW [u-Value=0.16 W/m².K]</v>
          </cell>
          <cell r="B48" t="str">
            <v>External Wall</v>
          </cell>
          <cell r="C48" t="str">
            <v>Ex Wall - Trad+MW</v>
          </cell>
          <cell r="D48" t="str">
            <v>u-Value</v>
          </cell>
          <cell r="E48">
            <v>0.16</v>
          </cell>
          <cell r="F48" t="str">
            <v xml:space="preserve"> W/m².K</v>
          </cell>
          <cell r="G48">
            <v>250.95199999999997</v>
          </cell>
          <cell r="H48">
            <v>274.37418666666662</v>
          </cell>
        </row>
        <row r="49">
          <cell r="A49" t="str">
            <v>Ex Wall - Trad+MW [u-Value=0.17 W/m².K]</v>
          </cell>
          <cell r="B49" t="str">
            <v>External Wall</v>
          </cell>
          <cell r="C49" t="str">
            <v>Ex Wall - Trad+MW</v>
          </cell>
          <cell r="D49" t="str">
            <v>u-Value</v>
          </cell>
          <cell r="E49">
            <v>0.17</v>
          </cell>
          <cell r="F49" t="str">
            <v xml:space="preserve"> W/m².K</v>
          </cell>
          <cell r="G49">
            <v>248.33468207301974</v>
          </cell>
          <cell r="H49">
            <v>271.51258573316824</v>
          </cell>
        </row>
        <row r="50">
          <cell r="A50" t="str">
            <v>Ex Wall - Trad+MW [u-Value=0.18 W/m².K]</v>
          </cell>
          <cell r="B50" t="str">
            <v>External Wall</v>
          </cell>
          <cell r="C50" t="str">
            <v>Ex Wall - Trad+MW</v>
          </cell>
          <cell r="D50" t="str">
            <v>u-Value</v>
          </cell>
          <cell r="E50">
            <v>0.18</v>
          </cell>
          <cell r="F50" t="str">
            <v xml:space="preserve"> W/m².K</v>
          </cell>
          <cell r="G50">
            <v>246.92</v>
          </cell>
          <cell r="H50">
            <v>269.96586666666667</v>
          </cell>
        </row>
        <row r="51">
          <cell r="A51" t="str">
            <v>Party Wall (generic)</v>
          </cell>
          <cell r="B51" t="str">
            <v>External Wall</v>
          </cell>
          <cell r="C51" t="str">
            <v>Party Wall (generic)</v>
          </cell>
          <cell r="D51"/>
          <cell r="E51"/>
          <cell r="F51"/>
          <cell r="G51">
            <v>0</v>
          </cell>
          <cell r="H51">
            <v>0</v>
          </cell>
        </row>
        <row r="52">
          <cell r="A52" t="str">
            <v/>
          </cell>
          <cell r="B52" t="str">
            <v>External Wall</v>
          </cell>
          <cell r="C52"/>
          <cell r="D52"/>
          <cell r="E52"/>
          <cell r="F52"/>
          <cell r="G52">
            <v>0</v>
          </cell>
          <cell r="H52">
            <v>0</v>
          </cell>
        </row>
        <row r="53">
          <cell r="A53" t="str">
            <v>Industrial [u-Value=0.14 W/m².K]</v>
          </cell>
          <cell r="B53" t="str">
            <v>External Wall</v>
          </cell>
          <cell r="C53" t="str">
            <v>Industrial</v>
          </cell>
          <cell r="D53" t="str">
            <v>u-Value</v>
          </cell>
          <cell r="E53">
            <v>0.14000000000000001</v>
          </cell>
          <cell r="F53" t="str">
            <v xml:space="preserve"> W/m².K</v>
          </cell>
          <cell r="G53">
            <v>238</v>
          </cell>
          <cell r="H53">
            <v>260.21333333333337</v>
          </cell>
        </row>
        <row r="54">
          <cell r="A54" t="str">
            <v>Industrial [u-Value=0.26 W/m².K]</v>
          </cell>
          <cell r="B54" t="str">
            <v>External Wall</v>
          </cell>
          <cell r="C54" t="str">
            <v>Industrial</v>
          </cell>
          <cell r="D54" t="str">
            <v>u-Value</v>
          </cell>
          <cell r="E54">
            <v>0.26</v>
          </cell>
          <cell r="F54" t="str">
            <v xml:space="preserve"> W/m².K</v>
          </cell>
          <cell r="G54">
            <v>207</v>
          </cell>
          <cell r="H54">
            <v>226.32000000000002</v>
          </cell>
        </row>
        <row r="55">
          <cell r="A55" t="str">
            <v>Windows [u-Value=0.8 W/m².K]</v>
          </cell>
          <cell r="B55" t="str">
            <v>External Windows</v>
          </cell>
          <cell r="C55" t="str">
            <v>Windows</v>
          </cell>
          <cell r="D55" t="str">
            <v>u-Value</v>
          </cell>
          <cell r="E55">
            <v>0.8</v>
          </cell>
          <cell r="F55" t="str">
            <v xml:space="preserve"> W/m².K</v>
          </cell>
          <cell r="G55">
            <v>468</v>
          </cell>
          <cell r="H55">
            <v>511.68</v>
          </cell>
        </row>
        <row r="56">
          <cell r="A56" t="str">
            <v>Windows [u-Value=1.2 W/m².K]</v>
          </cell>
          <cell r="B56" t="str">
            <v>External Windows</v>
          </cell>
          <cell r="C56" t="str">
            <v>Windows</v>
          </cell>
          <cell r="D56" t="str">
            <v>u-Value</v>
          </cell>
          <cell r="E56">
            <v>1.2</v>
          </cell>
          <cell r="F56" t="str">
            <v xml:space="preserve"> W/m².K</v>
          </cell>
          <cell r="G56">
            <v>390</v>
          </cell>
          <cell r="H56">
            <v>426.40000000000003</v>
          </cell>
        </row>
        <row r="57">
          <cell r="A57" t="str">
            <v>Windows [u-Value=1.4 W/m².K]</v>
          </cell>
          <cell r="B57" t="str">
            <v>External Windows</v>
          </cell>
          <cell r="C57" t="str">
            <v>Windows</v>
          </cell>
          <cell r="D57" t="str">
            <v>u-Value</v>
          </cell>
          <cell r="E57">
            <v>1.4</v>
          </cell>
          <cell r="F57" t="str">
            <v xml:space="preserve"> W/m².K</v>
          </cell>
          <cell r="G57">
            <v>312</v>
          </cell>
          <cell r="H57">
            <v>341.12</v>
          </cell>
        </row>
        <row r="58">
          <cell r="A58" t="str">
            <v>Industrial (updated) [u-Value=0.8 W/m².K]</v>
          </cell>
          <cell r="B58" t="str">
            <v>External Windows</v>
          </cell>
          <cell r="C58" t="str">
            <v>Industrial (updated)</v>
          </cell>
          <cell r="D58" t="str">
            <v>u-Value</v>
          </cell>
          <cell r="E58">
            <v>0.8</v>
          </cell>
          <cell r="F58" t="str">
            <v xml:space="preserve"> W/m².K</v>
          </cell>
          <cell r="G58"/>
          <cell r="H58">
            <v>0</v>
          </cell>
        </row>
        <row r="59">
          <cell r="A59" t="str">
            <v>Industrial (updated) [u-Value=1.4 W/m².K]</v>
          </cell>
          <cell r="B59" t="str">
            <v>External Windows</v>
          </cell>
          <cell r="C59" t="str">
            <v>Industrial (updated)</v>
          </cell>
          <cell r="D59" t="str">
            <v>u-Value</v>
          </cell>
          <cell r="E59">
            <v>1.4</v>
          </cell>
          <cell r="F59" t="str">
            <v xml:space="preserve"> W/m².K</v>
          </cell>
          <cell r="G59"/>
          <cell r="H59">
            <v>0</v>
          </cell>
        </row>
        <row r="60">
          <cell r="A60" t="str">
            <v>Industrial [u-Value=1.2 W/m².K]</v>
          </cell>
          <cell r="B60" t="str">
            <v>External Windows</v>
          </cell>
          <cell r="C60" t="str">
            <v>Industrial</v>
          </cell>
          <cell r="D60" t="str">
            <v>u-Value</v>
          </cell>
          <cell r="E60">
            <v>1.2</v>
          </cell>
          <cell r="F60" t="str">
            <v xml:space="preserve"> W/m².K</v>
          </cell>
          <cell r="G60">
            <v>450</v>
          </cell>
          <cell r="H60">
            <v>492</v>
          </cell>
        </row>
        <row r="61">
          <cell r="A61" t="str">
            <v>Industrial [u-Value=1.6 W/m².K]</v>
          </cell>
          <cell r="B61" t="str">
            <v>External Windows</v>
          </cell>
          <cell r="C61" t="str">
            <v>Industrial</v>
          </cell>
          <cell r="D61" t="str">
            <v>u-Value</v>
          </cell>
          <cell r="E61">
            <v>1.6</v>
          </cell>
          <cell r="F61" t="str">
            <v xml:space="preserve"> W/m².K</v>
          </cell>
          <cell r="G61">
            <v>370</v>
          </cell>
          <cell r="H61">
            <v>404.53333333333336</v>
          </cell>
        </row>
        <row r="62">
          <cell r="A62" t="str">
            <v>Rooflights [u-Value=2.1 W/m².K]</v>
          </cell>
          <cell r="B62" t="str">
            <v>External Windows</v>
          </cell>
          <cell r="C62" t="str">
            <v>Rooflights</v>
          </cell>
          <cell r="D62" t="str">
            <v>u-Value</v>
          </cell>
          <cell r="E62">
            <v>2.1</v>
          </cell>
          <cell r="F62" t="str">
            <v xml:space="preserve"> W/m².K</v>
          </cell>
          <cell r="G62"/>
          <cell r="H62">
            <v>0</v>
          </cell>
        </row>
        <row r="63">
          <cell r="A63" t="str">
            <v>Rooflights [u-Value=1.4 W/m².K]</v>
          </cell>
          <cell r="B63" t="str">
            <v>External Windows</v>
          </cell>
          <cell r="C63" t="str">
            <v>Rooflights</v>
          </cell>
          <cell r="D63" t="str">
            <v>u-Value</v>
          </cell>
          <cell r="E63">
            <v>1.4</v>
          </cell>
          <cell r="F63" t="str">
            <v xml:space="preserve"> W/m².K</v>
          </cell>
          <cell r="G63"/>
          <cell r="H63">
            <v>0</v>
          </cell>
        </row>
        <row r="64">
          <cell r="A64" t="str">
            <v>Doors [u-Value=1 W/m².K]</v>
          </cell>
          <cell r="B64" t="str">
            <v>External Doors</v>
          </cell>
          <cell r="C64" t="str">
            <v>Doors</v>
          </cell>
          <cell r="D64" t="str">
            <v>u-Value</v>
          </cell>
          <cell r="E64">
            <v>1</v>
          </cell>
          <cell r="F64" t="str">
            <v xml:space="preserve"> W/m².K</v>
          </cell>
          <cell r="G64">
            <v>370</v>
          </cell>
          <cell r="H64">
            <v>404.53333333333336</v>
          </cell>
        </row>
        <row r="65">
          <cell r="A65" t="str">
            <v>Rooflight double [u-Value=1.2 W/m².K]</v>
          </cell>
          <cell r="B65" t="str">
            <v>Rooflights</v>
          </cell>
          <cell r="C65" t="str">
            <v>Rooflight double</v>
          </cell>
          <cell r="D65" t="str">
            <v>u-Value</v>
          </cell>
          <cell r="E65">
            <v>1.2</v>
          </cell>
          <cell r="F65" t="str">
            <v xml:space="preserve"> W/m².K</v>
          </cell>
          <cell r="G65">
            <v>500</v>
          </cell>
          <cell r="H65">
            <v>546.66666666666663</v>
          </cell>
        </row>
        <row r="66">
          <cell r="A66" t="str">
            <v>Rooflight triple [u-Value=0.8 W/m².K]</v>
          </cell>
          <cell r="B66" t="str">
            <v>Rooflights</v>
          </cell>
          <cell r="C66" t="str">
            <v>Rooflight triple</v>
          </cell>
          <cell r="D66" t="str">
            <v>u-Value</v>
          </cell>
          <cell r="E66">
            <v>0.8</v>
          </cell>
          <cell r="F66" t="str">
            <v xml:space="preserve"> W/m².K</v>
          </cell>
          <cell r="G66">
            <v>600</v>
          </cell>
          <cell r="H66">
            <v>656</v>
          </cell>
        </row>
        <row r="67">
          <cell r="A67" t="str">
            <v>Condensing gas boiler - system [kW output=18kW]</v>
          </cell>
          <cell r="B67" t="str">
            <v>Space Heating Heat Source</v>
          </cell>
          <cell r="C67" t="str">
            <v>Condensing gas boiler - system</v>
          </cell>
          <cell r="D67" t="str">
            <v>kW output</v>
          </cell>
          <cell r="E67">
            <v>18</v>
          </cell>
          <cell r="F67" t="str">
            <v>kW</v>
          </cell>
          <cell r="G67">
            <v>1500</v>
          </cell>
          <cell r="H67">
            <v>1640</v>
          </cell>
        </row>
        <row r="68">
          <cell r="A68" t="str">
            <v>Condensing gas boiler - combi [kW output=24kW]</v>
          </cell>
          <cell r="B68" t="str">
            <v>Space Heating Heat Source</v>
          </cell>
          <cell r="C68" t="str">
            <v>Condensing gas boiler - combi</v>
          </cell>
          <cell r="D68" t="str">
            <v>kW output</v>
          </cell>
          <cell r="E68">
            <v>24</v>
          </cell>
          <cell r="F68" t="str">
            <v>kW</v>
          </cell>
          <cell r="G68">
            <v>1500</v>
          </cell>
          <cell r="H68">
            <v>1640</v>
          </cell>
        </row>
        <row r="69">
          <cell r="A69" t="str">
            <v>Condensing gas boiler - communal [kW output=c.4kW per home]</v>
          </cell>
          <cell r="B69" t="str">
            <v>Space Heating Heat Source</v>
          </cell>
          <cell r="C69" t="str">
            <v>Condensing gas boiler - communal</v>
          </cell>
          <cell r="D69" t="str">
            <v>kW output</v>
          </cell>
          <cell r="E69" t="str">
            <v>c.4</v>
          </cell>
          <cell r="F69" t="str">
            <v>kW per home</v>
          </cell>
          <cell r="G69">
            <v>3808.35</v>
          </cell>
          <cell r="H69">
            <v>4163.7960000000003</v>
          </cell>
        </row>
        <row r="70">
          <cell r="A70" t="str">
            <v>Air Source Heat Pump - higher eff (incl cylinder) [kW output=5kW]</v>
          </cell>
          <cell r="B70" t="str">
            <v>Space Heating Heat Source</v>
          </cell>
          <cell r="C70" t="str">
            <v>Air Source Heat Pump - higher eff (incl cylinder)</v>
          </cell>
          <cell r="D70" t="str">
            <v>kW output</v>
          </cell>
          <cell r="E70">
            <v>5</v>
          </cell>
          <cell r="F70" t="str">
            <v>kW</v>
          </cell>
          <cell r="G70">
            <v>6360</v>
          </cell>
          <cell r="H70">
            <v>6953.6</v>
          </cell>
        </row>
        <row r="71">
          <cell r="A71" t="str">
            <v>Air Source Heat Pump - higher eff (incl cylinder) [kW output=7kW]</v>
          </cell>
          <cell r="B71" t="str">
            <v>Space Heating Heat Source</v>
          </cell>
          <cell r="C71" t="str">
            <v>Air Source Heat Pump - higher eff (incl cylinder)</v>
          </cell>
          <cell r="D71" t="str">
            <v>kW output</v>
          </cell>
          <cell r="E71">
            <v>7</v>
          </cell>
          <cell r="F71" t="str">
            <v>kW</v>
          </cell>
          <cell r="G71">
            <v>6760</v>
          </cell>
          <cell r="H71">
            <v>7390.9333333333334</v>
          </cell>
        </row>
        <row r="72">
          <cell r="A72" t="str">
            <v>Air Source Heat Pump - communal [kW output=4kW]</v>
          </cell>
          <cell r="B72" t="str">
            <v>Space Heating Heat Source</v>
          </cell>
          <cell r="C72" t="str">
            <v>Air Source Heat Pump - communal</v>
          </cell>
          <cell r="D72" t="str">
            <v>kW output</v>
          </cell>
          <cell r="E72">
            <v>4</v>
          </cell>
          <cell r="F72" t="str">
            <v>kW</v>
          </cell>
          <cell r="G72">
            <v>5523</v>
          </cell>
          <cell r="H72">
            <v>6038.48</v>
          </cell>
        </row>
        <row r="73">
          <cell r="A73" t="str">
            <v>none</v>
          </cell>
          <cell r="B73" t="str">
            <v>Space Heating Heat Source</v>
          </cell>
          <cell r="C73" t="str">
            <v>none</v>
          </cell>
          <cell r="D73"/>
          <cell r="E73"/>
          <cell r="F73"/>
          <cell r="G73">
            <v>0</v>
          </cell>
          <cell r="H73">
            <v>0</v>
          </cell>
        </row>
        <row r="74">
          <cell r="A74" t="str">
            <v>Non dom - Condensing gas boiler - system [kW output=1kW]</v>
          </cell>
          <cell r="B74" t="str">
            <v>Space Heating Heat Source</v>
          </cell>
          <cell r="C74" t="str">
            <v>Non dom - Condensing gas boiler - system</v>
          </cell>
          <cell r="D74" t="str">
            <v>kW output</v>
          </cell>
          <cell r="E74">
            <v>1</v>
          </cell>
          <cell r="F74" t="str">
            <v>kW</v>
          </cell>
          <cell r="G74">
            <v>50</v>
          </cell>
          <cell r="H74">
            <v>54.666666666666664</v>
          </cell>
        </row>
        <row r="75">
          <cell r="A75" t="str">
            <v>Non dom -Air Source Heat Pump - standard eff [kW output=1kW]</v>
          </cell>
          <cell r="B75" t="str">
            <v>Space Heating Heat Source</v>
          </cell>
          <cell r="C75" t="str">
            <v>Non dom -Air Source Heat Pump - standard eff</v>
          </cell>
          <cell r="D75" t="str">
            <v>kW output</v>
          </cell>
          <cell r="E75">
            <v>1</v>
          </cell>
          <cell r="F75" t="str">
            <v>kW</v>
          </cell>
          <cell r="G75">
            <v>501</v>
          </cell>
          <cell r="H75">
            <v>547.76</v>
          </cell>
        </row>
        <row r="76">
          <cell r="A76" t="str">
            <v>Distribution / sundries for wet systems [Per=1m2 GIFA]</v>
          </cell>
          <cell r="B76" t="str">
            <v>Heating distribution</v>
          </cell>
          <cell r="C76" t="str">
            <v>Distribution / sundries for wet systems</v>
          </cell>
          <cell r="D76" t="str">
            <v>Per</v>
          </cell>
          <cell r="E76">
            <v>1</v>
          </cell>
          <cell r="F76" t="str">
            <v>m2 GIFA</v>
          </cell>
          <cell r="G76">
            <v>28</v>
          </cell>
          <cell r="H76">
            <v>30.613333333333337</v>
          </cell>
        </row>
        <row r="77">
          <cell r="A77" t="str">
            <v>No heating distribution / sundries (ie direct electric) [Per=1m2 GIFA]</v>
          </cell>
          <cell r="B77" t="str">
            <v>Heating distribution</v>
          </cell>
          <cell r="C77" t="str">
            <v>No heating distribution / sundries (ie direct electric)</v>
          </cell>
          <cell r="D77" t="str">
            <v>Per</v>
          </cell>
          <cell r="E77">
            <v>1</v>
          </cell>
          <cell r="F77" t="str">
            <v>m2 GIFA</v>
          </cell>
          <cell r="G77">
            <v>11.970297029702971</v>
          </cell>
          <cell r="H77">
            <v>13.087524752475248</v>
          </cell>
        </row>
        <row r="78">
          <cell r="A78" t="str">
            <v>Radiant panels (water) [Per =1Nr]</v>
          </cell>
          <cell r="B78" t="str">
            <v>Heat distribution and emitters</v>
          </cell>
          <cell r="C78" t="str">
            <v>Radiant panels (water)</v>
          </cell>
          <cell r="D78" t="str">
            <v xml:space="preserve">Per </v>
          </cell>
          <cell r="E78">
            <v>1</v>
          </cell>
          <cell r="F78" t="str">
            <v>Nr</v>
          </cell>
          <cell r="G78">
            <v>5000</v>
          </cell>
          <cell r="H78">
            <v>5466.666666666667</v>
          </cell>
        </row>
        <row r="79">
          <cell r="A79" t="str">
            <v>none</v>
          </cell>
          <cell r="B79" t="str">
            <v>Heat distribution and emitters</v>
          </cell>
          <cell r="C79" t="str">
            <v>none</v>
          </cell>
          <cell r="D79"/>
          <cell r="E79"/>
          <cell r="F79"/>
          <cell r="G79"/>
          <cell r="H79">
            <v>0</v>
          </cell>
        </row>
        <row r="80">
          <cell r="A80" t="str">
            <v>Direct electric - panel heaters [Per =1Nr]</v>
          </cell>
          <cell r="B80" t="str">
            <v>Heat distribution and emitters</v>
          </cell>
          <cell r="C80" t="str">
            <v>Direct electric - panel heaters</v>
          </cell>
          <cell r="D80" t="str">
            <v xml:space="preserve">Per </v>
          </cell>
          <cell r="E80">
            <v>1</v>
          </cell>
          <cell r="F80" t="str">
            <v>Nr</v>
          </cell>
          <cell r="G80">
            <v>303.24752475247527</v>
          </cell>
          <cell r="H80">
            <v>331.55062706270627</v>
          </cell>
        </row>
        <row r="81">
          <cell r="A81" t="str">
            <v>Low temperature radiators [Per =1m2 GIFA]</v>
          </cell>
          <cell r="B81" t="str">
            <v>Heat distribution and emitters</v>
          </cell>
          <cell r="C81" t="str">
            <v>Low temperature radiators</v>
          </cell>
          <cell r="D81" t="str">
            <v xml:space="preserve">Per </v>
          </cell>
          <cell r="E81">
            <v>1</v>
          </cell>
          <cell r="F81" t="str">
            <v>m2 GIFA</v>
          </cell>
          <cell r="G81">
            <v>30</v>
          </cell>
          <cell r="H81">
            <v>32.799999999999997</v>
          </cell>
        </row>
        <row r="82">
          <cell r="A82" t="str">
            <v>Non dom - Gas heating - flue, gas supply, controls. [Per =1m2 GIFA]</v>
          </cell>
          <cell r="B82" t="str">
            <v>Heating sundries</v>
          </cell>
          <cell r="C82" t="str">
            <v>Non dom - Gas heating - flue, gas supply, controls.</v>
          </cell>
          <cell r="D82" t="str">
            <v xml:space="preserve">Per </v>
          </cell>
          <cell r="E82">
            <v>1</v>
          </cell>
          <cell r="F82" t="str">
            <v>m2 GIFA</v>
          </cell>
          <cell r="G82">
            <v>12.88</v>
          </cell>
          <cell r="H82">
            <v>14.082133333333335</v>
          </cell>
        </row>
        <row r="83">
          <cell r="A83" t="str">
            <v>Non dom - HP heating - power supply, controls. [Per =1m2 GIFA]</v>
          </cell>
          <cell r="B83" t="str">
            <v>Heating sundries</v>
          </cell>
          <cell r="C83" t="str">
            <v>Non dom - HP heating - power supply, controls.</v>
          </cell>
          <cell r="D83" t="str">
            <v xml:space="preserve">Per </v>
          </cell>
          <cell r="E83">
            <v>1</v>
          </cell>
          <cell r="F83" t="str">
            <v>m2 GIFA</v>
          </cell>
          <cell r="G83">
            <v>8.9600000000000009</v>
          </cell>
          <cell r="H83">
            <v>9.7962666666666678</v>
          </cell>
        </row>
        <row r="84">
          <cell r="A84" t="str">
            <v>Enhanced electrical supply - ASHP [kVa uplift=kVa]</v>
          </cell>
          <cell r="B84" t="str">
            <v>Electricity uplift</v>
          </cell>
          <cell r="C84" t="str">
            <v>Enhanced electrical supply - ASHP</v>
          </cell>
          <cell r="D84" t="str">
            <v>kVa uplift</v>
          </cell>
          <cell r="E84"/>
          <cell r="F84" t="str">
            <v>kVa</v>
          </cell>
          <cell r="G84">
            <v>95.2</v>
          </cell>
          <cell r="H84">
            <v>104.08533333333334</v>
          </cell>
        </row>
        <row r="85">
          <cell r="A85" t="str">
            <v>None</v>
          </cell>
          <cell r="B85" t="str">
            <v>Waste Water Heat Recovery</v>
          </cell>
          <cell r="C85" t="str">
            <v>None</v>
          </cell>
          <cell r="D85"/>
          <cell r="E85"/>
          <cell r="F85"/>
          <cell r="G85">
            <v>0</v>
          </cell>
          <cell r="H85">
            <v>0</v>
          </cell>
        </row>
        <row r="86">
          <cell r="A86" t="str">
            <v>WWHR - pipe system [Showersave=QB1-21C]</v>
          </cell>
          <cell r="B86" t="str">
            <v>Waste Water Heat Recovery</v>
          </cell>
          <cell r="C86" t="str">
            <v>WWHR - pipe system</v>
          </cell>
          <cell r="D86" t="str">
            <v>Showersave</v>
          </cell>
          <cell r="E86" t="str">
            <v>QB1-21C</v>
          </cell>
          <cell r="F86"/>
          <cell r="G86">
            <v>448</v>
          </cell>
          <cell r="H86">
            <v>489.81333333333339</v>
          </cell>
        </row>
        <row r="87">
          <cell r="A87" t="str">
            <v>WWHR - average for block of flats [Assumes =3/4 pipe and1/4 pumped units]</v>
          </cell>
          <cell r="B87" t="str">
            <v>Waste Water Heat Recovery</v>
          </cell>
          <cell r="C87" t="str">
            <v>WWHR - average for block of flats</v>
          </cell>
          <cell r="D87" t="str">
            <v xml:space="preserve">Assumes </v>
          </cell>
          <cell r="E87" t="str">
            <v>3/4 pipe and</v>
          </cell>
          <cell r="F87" t="str">
            <v>1/4 pumped units</v>
          </cell>
          <cell r="G87">
            <v>672</v>
          </cell>
          <cell r="H87">
            <v>734.72</v>
          </cell>
        </row>
        <row r="88">
          <cell r="A88" t="str">
            <v>Instantaneous point of use [Per =1m2 GIFA]</v>
          </cell>
          <cell r="B88" t="str">
            <v>Domestic hot water</v>
          </cell>
          <cell r="C88" t="str">
            <v>Instantaneous point of use</v>
          </cell>
          <cell r="D88" t="str">
            <v xml:space="preserve">Per </v>
          </cell>
          <cell r="E88">
            <v>1</v>
          </cell>
          <cell r="F88" t="str">
            <v>m2 GIFA</v>
          </cell>
          <cell r="G88">
            <v>2</v>
          </cell>
          <cell r="H88">
            <v>2.1866666666666665</v>
          </cell>
        </row>
        <row r="89">
          <cell r="A89" t="str">
            <v>As per space heating plant  [Per =1m2 GIFA]</v>
          </cell>
          <cell r="B89" t="str">
            <v>Domestic hot water</v>
          </cell>
          <cell r="C89" t="str">
            <v xml:space="preserve">As per space heating plant </v>
          </cell>
          <cell r="D89" t="str">
            <v xml:space="preserve">Per </v>
          </cell>
          <cell r="E89">
            <v>1</v>
          </cell>
          <cell r="F89" t="str">
            <v>m2 GIFA</v>
          </cell>
          <cell r="G89">
            <v>0</v>
          </cell>
          <cell r="H89">
            <v>0</v>
          </cell>
        </row>
        <row r="90">
          <cell r="A90" t="str">
            <v>non dom HW cylinder - standard [Cap=1Ltrs]</v>
          </cell>
          <cell r="B90" t="str">
            <v>Water Heating Heat Storage</v>
          </cell>
          <cell r="C90" t="str">
            <v>non dom HW cylinder - standard</v>
          </cell>
          <cell r="D90" t="str">
            <v>Cap</v>
          </cell>
          <cell r="E90">
            <v>1</v>
          </cell>
          <cell r="F90" t="str">
            <v>Ltrs</v>
          </cell>
          <cell r="G90">
            <v>1.1200000000000001</v>
          </cell>
          <cell r="H90">
            <v>1.2245333333333335</v>
          </cell>
        </row>
        <row r="91">
          <cell r="A91" t="str">
            <v>HW cylinder - standard [Cap=180Ltrs]</v>
          </cell>
          <cell r="B91" t="str">
            <v>Water Heating Heat Storage</v>
          </cell>
          <cell r="C91" t="str">
            <v>HW cylinder - standard</v>
          </cell>
          <cell r="D91" t="str">
            <v>Cap</v>
          </cell>
          <cell r="E91">
            <v>180</v>
          </cell>
          <cell r="F91" t="str">
            <v>Ltrs</v>
          </cell>
          <cell r="G91">
            <v>1176</v>
          </cell>
          <cell r="H91">
            <v>1285.76</v>
          </cell>
        </row>
        <row r="92">
          <cell r="A92" t="str">
            <v>none</v>
          </cell>
          <cell r="B92" t="str">
            <v>Water Heating Heat Storage</v>
          </cell>
          <cell r="C92" t="str">
            <v>none</v>
          </cell>
          <cell r="D92"/>
          <cell r="E92"/>
          <cell r="F92"/>
          <cell r="G92">
            <v>0</v>
          </cell>
          <cell r="H92">
            <v>0</v>
          </cell>
        </row>
        <row r="93">
          <cell r="A93" t="str">
            <v>Airtightness level 1 [Air permeability rate=5m³/h·m² at 50 Pa ]</v>
          </cell>
          <cell r="B93" t="str">
            <v>Airtightness</v>
          </cell>
          <cell r="C93" t="str">
            <v>Airtightness level 1</v>
          </cell>
          <cell r="D93" t="str">
            <v>Air permeability rate</v>
          </cell>
          <cell r="E93">
            <v>5</v>
          </cell>
          <cell r="F93" t="str">
            <v xml:space="preserve">m³/h·m² at 50 Pa </v>
          </cell>
          <cell r="G93">
            <v>0</v>
          </cell>
          <cell r="H93">
            <v>0</v>
          </cell>
        </row>
        <row r="94">
          <cell r="A94" t="str">
            <v>Airtightness level 2 [Air permeability rate=3m³/h·m² at 50 Pa ]</v>
          </cell>
          <cell r="B94" t="str">
            <v>Airtightness</v>
          </cell>
          <cell r="C94" t="str">
            <v>Airtightness level 2</v>
          </cell>
          <cell r="D94" t="str">
            <v>Air permeability rate</v>
          </cell>
          <cell r="E94">
            <v>3</v>
          </cell>
          <cell r="F94" t="str">
            <v xml:space="preserve">m³/h·m² at 50 Pa </v>
          </cell>
          <cell r="G94">
            <v>6</v>
          </cell>
          <cell r="H94">
            <v>6.5600000000000005</v>
          </cell>
        </row>
        <row r="95">
          <cell r="A95" t="str">
            <v>Airtightness level 3 [Air permeability rate=1m³/h·m² at 50 Pa ]</v>
          </cell>
          <cell r="B95" t="str">
            <v>Airtightness</v>
          </cell>
          <cell r="C95" t="str">
            <v>Airtightness level 3</v>
          </cell>
          <cell r="D95" t="str">
            <v>Air permeability rate</v>
          </cell>
          <cell r="E95">
            <v>1</v>
          </cell>
          <cell r="F95" t="str">
            <v xml:space="preserve">m³/h·m² at 50 Pa </v>
          </cell>
          <cell r="G95">
            <v>9</v>
          </cell>
          <cell r="H95">
            <v>9.84</v>
          </cell>
        </row>
        <row r="96">
          <cell r="A96" t="str">
            <v>Industiral 2 [Air permeability rate=2m³/h·m² at 50 Pa ]</v>
          </cell>
          <cell r="B96" t="str">
            <v>Airtightness</v>
          </cell>
          <cell r="C96" t="str">
            <v>Industiral 2</v>
          </cell>
          <cell r="D96" t="str">
            <v>Air permeability rate</v>
          </cell>
          <cell r="E96">
            <v>2</v>
          </cell>
          <cell r="F96" t="str">
            <v xml:space="preserve">m³/h·m² at 50 Pa </v>
          </cell>
          <cell r="G96">
            <v>8</v>
          </cell>
          <cell r="H96">
            <v>8.7466666666666661</v>
          </cell>
        </row>
        <row r="97">
          <cell r="A97" t="str">
            <v>Industrial 5 [Air permeability rate=5m³/h·m² at 50 Pa ]</v>
          </cell>
          <cell r="B97" t="str">
            <v>Airtightness</v>
          </cell>
          <cell r="C97" t="str">
            <v>Industrial 5</v>
          </cell>
          <cell r="D97" t="str">
            <v>Air permeability rate</v>
          </cell>
          <cell r="E97">
            <v>5</v>
          </cell>
          <cell r="F97" t="str">
            <v xml:space="preserve">m³/h·m² at 50 Pa </v>
          </cell>
          <cell r="G97">
            <v>0</v>
          </cell>
          <cell r="H97">
            <v>0</v>
          </cell>
        </row>
        <row r="98">
          <cell r="A98" t="str">
            <v>Intermittent extract fans with trickle vents [Detached=4 Fans per home]</v>
          </cell>
          <cell r="B98" t="str">
            <v>Ventilation</v>
          </cell>
          <cell r="C98" t="str">
            <v>Intermittent extract fans with trickle vents</v>
          </cell>
          <cell r="D98" t="str">
            <v>Detached</v>
          </cell>
          <cell r="E98">
            <v>4</v>
          </cell>
          <cell r="F98" t="str">
            <v xml:space="preserve"> Fans per home</v>
          </cell>
          <cell r="G98">
            <v>1200</v>
          </cell>
          <cell r="H98">
            <v>1312</v>
          </cell>
        </row>
        <row r="99">
          <cell r="A99" t="str">
            <v>Intermittent extract fans with trickle vents [Semi / terrace=4 Fans per home]</v>
          </cell>
          <cell r="B99" t="str">
            <v>Ventilation</v>
          </cell>
          <cell r="C99" t="str">
            <v>Intermittent extract fans with trickle vents</v>
          </cell>
          <cell r="D99" t="str">
            <v>Semi / terrace</v>
          </cell>
          <cell r="E99">
            <v>4</v>
          </cell>
          <cell r="F99" t="str">
            <v xml:space="preserve"> Fans per home</v>
          </cell>
          <cell r="G99">
            <v>1200</v>
          </cell>
          <cell r="H99">
            <v>1312</v>
          </cell>
        </row>
        <row r="100">
          <cell r="A100" t="str">
            <v>Intermittent extract fans with trickle vents [Small Flat=2 Fans per home]</v>
          </cell>
          <cell r="B100" t="str">
            <v>Ventilation</v>
          </cell>
          <cell r="C100" t="str">
            <v>Intermittent extract fans with trickle vents</v>
          </cell>
          <cell r="D100" t="str">
            <v>Small Flat</v>
          </cell>
          <cell r="E100">
            <v>2</v>
          </cell>
          <cell r="F100" t="str">
            <v xml:space="preserve"> Fans per home</v>
          </cell>
          <cell r="G100">
            <v>600</v>
          </cell>
          <cell r="H100">
            <v>656</v>
          </cell>
        </row>
        <row r="101">
          <cell r="A101" t="str">
            <v>Intermittent extract fans with trickle vents [Large flat=3 Fans per home]</v>
          </cell>
          <cell r="B101" t="str">
            <v>Ventilation</v>
          </cell>
          <cell r="C101" t="str">
            <v>Intermittent extract fans with trickle vents</v>
          </cell>
          <cell r="D101" t="str">
            <v>Large flat</v>
          </cell>
          <cell r="E101">
            <v>3</v>
          </cell>
          <cell r="F101" t="str">
            <v xml:space="preserve"> Fans per home</v>
          </cell>
          <cell r="G101">
            <v>900</v>
          </cell>
          <cell r="H101">
            <v>984</v>
          </cell>
        </row>
        <row r="102">
          <cell r="A102" t="str">
            <v>none</v>
          </cell>
          <cell r="B102" t="str">
            <v>Ventilation</v>
          </cell>
          <cell r="C102" t="str">
            <v>none</v>
          </cell>
          <cell r="D102"/>
          <cell r="E102"/>
          <cell r="F102"/>
          <cell r="G102">
            <v>0</v>
          </cell>
          <cell r="H102">
            <v>0</v>
          </cell>
        </row>
        <row r="103">
          <cell r="A103" t="str">
            <v>Good Qual MVHR [Unit=1Per home]</v>
          </cell>
          <cell r="B103" t="str">
            <v>Ventilation</v>
          </cell>
          <cell r="C103" t="str">
            <v>Good Qual MVHR</v>
          </cell>
          <cell r="D103" t="str">
            <v>Unit</v>
          </cell>
          <cell r="E103">
            <v>1</v>
          </cell>
          <cell r="F103" t="str">
            <v>Per home</v>
          </cell>
          <cell r="G103">
            <v>1232</v>
          </cell>
          <cell r="H103">
            <v>1346.9866666666667</v>
          </cell>
        </row>
        <row r="104">
          <cell r="A104" t="str">
            <v>No ductwork (localised extract) [with air permeability rate=5m³/h·m² at 50 Pa ]</v>
          </cell>
          <cell r="B104" t="str">
            <v>Ventilation distribution</v>
          </cell>
          <cell r="C104" t="str">
            <v>No ductwork (localised extract)</v>
          </cell>
          <cell r="D104" t="str">
            <v>with air permeability rate</v>
          </cell>
          <cell r="E104">
            <v>5</v>
          </cell>
          <cell r="F104" t="str">
            <v xml:space="preserve">m³/h·m² at 50 Pa </v>
          </cell>
          <cell r="G104">
            <v>0</v>
          </cell>
          <cell r="H104">
            <v>0</v>
          </cell>
        </row>
        <row r="105">
          <cell r="A105" t="str">
            <v>none</v>
          </cell>
          <cell r="B105" t="str">
            <v>Ventilation distribution</v>
          </cell>
          <cell r="C105" t="str">
            <v>none</v>
          </cell>
          <cell r="D105"/>
          <cell r="E105"/>
          <cell r="F105"/>
          <cell r="G105">
            <v>0</v>
          </cell>
          <cell r="H105">
            <v>0</v>
          </cell>
        </row>
        <row r="106">
          <cell r="A106" t="str">
            <v>MVHR rigid ductwork - detached</v>
          </cell>
          <cell r="B106" t="str">
            <v>Ventilation distribution</v>
          </cell>
          <cell r="C106" t="str">
            <v>MVHR rigid ductwork - detached</v>
          </cell>
          <cell r="D106"/>
          <cell r="E106"/>
          <cell r="F106"/>
          <cell r="G106">
            <v>15</v>
          </cell>
          <cell r="H106">
            <v>16.399999999999999</v>
          </cell>
        </row>
        <row r="107">
          <cell r="A107" t="str">
            <v>MVHR rigid ductwork - semi + mid</v>
          </cell>
          <cell r="B107" t="str">
            <v>Ventilation distribution</v>
          </cell>
          <cell r="C107" t="str">
            <v>MVHR rigid ductwork - semi + mid</v>
          </cell>
          <cell r="D107"/>
          <cell r="E107"/>
          <cell r="F107"/>
          <cell r="G107">
            <v>19</v>
          </cell>
          <cell r="H107">
            <v>20.773333333333333</v>
          </cell>
        </row>
        <row r="108">
          <cell r="A108" t="str">
            <v>MVHR rigid ductwork - large flat</v>
          </cell>
          <cell r="B108" t="str">
            <v>Ventilation distribution</v>
          </cell>
          <cell r="C108" t="str">
            <v>MVHR rigid ductwork - large flat</v>
          </cell>
          <cell r="D108"/>
          <cell r="E108"/>
          <cell r="F108"/>
          <cell r="G108">
            <v>19</v>
          </cell>
          <cell r="H108">
            <v>20.773333333333333</v>
          </cell>
        </row>
        <row r="109">
          <cell r="A109" t="str">
            <v>MVHR rigid ductwork - small flat</v>
          </cell>
          <cell r="B109" t="str">
            <v>Ventilation distribution</v>
          </cell>
          <cell r="C109" t="str">
            <v>MVHR rigid ductwork - small flat</v>
          </cell>
          <cell r="D109"/>
          <cell r="E109"/>
          <cell r="F109"/>
          <cell r="G109">
            <v>22</v>
          </cell>
          <cell r="H109">
            <v>24.053333333333335</v>
          </cell>
        </row>
        <row r="110">
          <cell r="A110" t="str">
            <v>Ventilation ducting for non dom [Class=D]</v>
          </cell>
          <cell r="B110" t="str">
            <v>Ventilation distribution</v>
          </cell>
          <cell r="C110" t="str">
            <v>Ventilation ducting for non dom</v>
          </cell>
          <cell r="D110" t="str">
            <v>Class</v>
          </cell>
          <cell r="E110" t="str">
            <v>D</v>
          </cell>
          <cell r="F110"/>
          <cell r="G110">
            <v>56</v>
          </cell>
          <cell r="H110">
            <v>61.226666666666674</v>
          </cell>
        </row>
        <row r="111">
          <cell r="A111" t="str">
            <v>No PV [No PV installed=0kWp]</v>
          </cell>
          <cell r="B111" t="str">
            <v>Photovoltaic fixed costs</v>
          </cell>
          <cell r="C111" t="str">
            <v>No PV</v>
          </cell>
          <cell r="D111" t="str">
            <v>No PV installed</v>
          </cell>
          <cell r="E111">
            <v>0</v>
          </cell>
          <cell r="F111" t="str">
            <v>kWp</v>
          </cell>
          <cell r="G111">
            <v>0</v>
          </cell>
          <cell r="H111">
            <v>0</v>
          </cell>
        </row>
        <row r="112">
          <cell r="A112" t="str">
            <v>Roof mounted PV - fixed  [Installations =1Number]</v>
          </cell>
          <cell r="B112" t="str">
            <v>Photovoltaic fixed costs</v>
          </cell>
          <cell r="C112" t="str">
            <v xml:space="preserve">Roof mounted PV - fixed </v>
          </cell>
          <cell r="D112" t="str">
            <v xml:space="preserve">Installations </v>
          </cell>
          <cell r="E112">
            <v>1</v>
          </cell>
          <cell r="F112" t="str">
            <v>Number</v>
          </cell>
          <cell r="G112">
            <v>1204.2910447761194</v>
          </cell>
          <cell r="H112">
            <v>1297.4228855721394</v>
          </cell>
        </row>
        <row r="113">
          <cell r="A113" t="str">
            <v>Roof mounted PV - variable [Output=1kWp]</v>
          </cell>
          <cell r="B113" t="str">
            <v>Photovoltaic variable</v>
          </cell>
          <cell r="C113" t="str">
            <v>Roof mounted PV - variable</v>
          </cell>
          <cell r="D113" t="str">
            <v>Output</v>
          </cell>
          <cell r="E113">
            <v>1</v>
          </cell>
          <cell r="F113" t="str">
            <v>kWp</v>
          </cell>
          <cell r="G113">
            <v>649.25373134328356</v>
          </cell>
          <cell r="H113">
            <v>699.46268656716416</v>
          </cell>
        </row>
        <row r="114">
          <cell r="A114" t="str">
            <v>Battery storage  [Output=1kWh]</v>
          </cell>
          <cell r="B114" t="str">
            <v>Battery Storage</v>
          </cell>
          <cell r="C114" t="str">
            <v xml:space="preserve">Battery storage </v>
          </cell>
          <cell r="D114" t="str">
            <v>Output</v>
          </cell>
          <cell r="E114">
            <v>1</v>
          </cell>
          <cell r="F114" t="str">
            <v>kWh</v>
          </cell>
          <cell r="G114">
            <v>550.05500550055012</v>
          </cell>
          <cell r="H114">
            <v>592.59259259259261</v>
          </cell>
        </row>
        <row r="115">
          <cell r="A115" t="str">
            <v>Standard</v>
          </cell>
          <cell r="B115" t="str">
            <v>Thermal Bridging</v>
          </cell>
          <cell r="C115" t="str">
            <v>Standard</v>
          </cell>
          <cell r="D115"/>
          <cell r="E115"/>
          <cell r="F115"/>
          <cell r="G115">
            <v>0</v>
          </cell>
          <cell r="H115">
            <v>0</v>
          </cell>
        </row>
        <row r="116">
          <cell r="A116" t="str">
            <v>Enhanced - non dom [y value improved by=c.0.03W/m3 K]</v>
          </cell>
          <cell r="B116" t="str">
            <v>Thermal Bridging</v>
          </cell>
          <cell r="C116" t="str">
            <v>Enhanced - non dom</v>
          </cell>
          <cell r="D116" t="str">
            <v>y value improved by</v>
          </cell>
          <cell r="E116" t="str">
            <v>c.0.03</v>
          </cell>
          <cell r="F116" t="str">
            <v>W/m3 K</v>
          </cell>
          <cell r="G116">
            <v>2.5013333333333336</v>
          </cell>
          <cell r="H116">
            <v>2.7347911111111114</v>
          </cell>
        </row>
        <row r="117">
          <cell r="A117" t="str">
            <v>Enhanced (detached) [y value improved by=c.0.03W/m3 K]</v>
          </cell>
          <cell r="B117" t="str">
            <v>Thermal Bridging</v>
          </cell>
          <cell r="C117" t="str">
            <v>Enhanced (detached)</v>
          </cell>
          <cell r="D117" t="str">
            <v>y value improved by</v>
          </cell>
          <cell r="E117" t="str">
            <v>c.0.03</v>
          </cell>
          <cell r="F117" t="str">
            <v>W/m3 K</v>
          </cell>
          <cell r="G117">
            <v>283.2</v>
          </cell>
          <cell r="H117">
            <v>309.63200000000001</v>
          </cell>
        </row>
        <row r="118">
          <cell r="A118" t="str">
            <v>Enhanced (semi) [y value improved by=c.0.03W/m3 K]</v>
          </cell>
          <cell r="B118" t="str">
            <v>Thermal Bridging</v>
          </cell>
          <cell r="C118" t="str">
            <v>Enhanced (semi)</v>
          </cell>
          <cell r="D118" t="str">
            <v>y value improved by</v>
          </cell>
          <cell r="E118" t="str">
            <v>c.0.03</v>
          </cell>
          <cell r="F118" t="str">
            <v>W/m3 K</v>
          </cell>
          <cell r="G118" t="e">
            <v>#REF!</v>
          </cell>
          <cell r="H118" t="e">
            <v>#REF!</v>
          </cell>
        </row>
        <row r="119">
          <cell r="A119" t="str">
            <v>Enhanced (mid) [y value improved by=c.0.03W/m3 K]</v>
          </cell>
          <cell r="B119" t="str">
            <v>Thermal Bridging</v>
          </cell>
          <cell r="C119" t="str">
            <v>Enhanced (mid)</v>
          </cell>
          <cell r="D119" t="str">
            <v>y value improved by</v>
          </cell>
          <cell r="E119" t="str">
            <v>c.0.03</v>
          </cell>
          <cell r="F119" t="str">
            <v>W/m3 K</v>
          </cell>
          <cell r="G119" t="e">
            <v>#REF!</v>
          </cell>
          <cell r="H119" t="e">
            <v>#REF!</v>
          </cell>
        </row>
        <row r="120">
          <cell r="A120" t="str">
            <v>Enhanced (flats) [y value improved by=c.0.03W/m3 K]</v>
          </cell>
          <cell r="B120" t="str">
            <v>Thermal Bridging</v>
          </cell>
          <cell r="C120" t="str">
            <v>Enhanced (flats)</v>
          </cell>
          <cell r="D120" t="str">
            <v>y value improved by</v>
          </cell>
          <cell r="E120" t="str">
            <v>c.0.03</v>
          </cell>
          <cell r="F120" t="str">
            <v>W/m3 K</v>
          </cell>
          <cell r="G120">
            <v>183.14285714285714</v>
          </cell>
          <cell r="H120">
            <v>200.23619047619047</v>
          </cell>
        </row>
        <row r="121">
          <cell r="A121" t="str">
            <v>Enhanced - non dom [y value improved by=c.0.06W/m3 K]</v>
          </cell>
          <cell r="B121" t="str">
            <v>Thermal Bridging</v>
          </cell>
          <cell r="C121" t="str">
            <v>Enhanced - non dom</v>
          </cell>
          <cell r="D121" t="str">
            <v>y value improved by</v>
          </cell>
          <cell r="E121" t="str">
            <v>c.0.06</v>
          </cell>
          <cell r="F121" t="str">
            <v>W/m3 K</v>
          </cell>
          <cell r="G121">
            <v>5.0026666666666673</v>
          </cell>
          <cell r="H121">
            <v>5.4695822222222228</v>
          </cell>
        </row>
        <row r="122">
          <cell r="A122" t="str">
            <v>Enhanced (detached) [y value improved by=c.0.06W/m3 K]</v>
          </cell>
          <cell r="B122" t="str">
            <v>Thermal Bridging</v>
          </cell>
          <cell r="C122" t="str">
            <v>Enhanced (detached)</v>
          </cell>
          <cell r="D122" t="str">
            <v>y value improved by</v>
          </cell>
          <cell r="E122" t="str">
            <v>c.0.06</v>
          </cell>
          <cell r="F122" t="str">
            <v>W/m3 K</v>
          </cell>
          <cell r="G122">
            <v>566.4</v>
          </cell>
          <cell r="H122">
            <v>619.26400000000001</v>
          </cell>
        </row>
        <row r="123">
          <cell r="A123" t="str">
            <v>Enhanced (semi) [y value improved by=c.0.06W/m3 K]</v>
          </cell>
          <cell r="B123" t="str">
            <v>Thermal Bridging</v>
          </cell>
          <cell r="C123" t="str">
            <v>Enhanced (semi)</v>
          </cell>
          <cell r="D123" t="str">
            <v>y value improved by</v>
          </cell>
          <cell r="E123" t="str">
            <v>c.0.06</v>
          </cell>
          <cell r="F123" t="str">
            <v>W/m3 K</v>
          </cell>
          <cell r="G123" t="e">
            <v>#REF!</v>
          </cell>
          <cell r="H123" t="e">
            <v>#REF!</v>
          </cell>
        </row>
        <row r="124">
          <cell r="A124" t="str">
            <v>Enhanced (mid) [y value improved by=c.0.06W/m3 K]</v>
          </cell>
          <cell r="B124" t="str">
            <v>Thermal Bridging</v>
          </cell>
          <cell r="C124" t="str">
            <v>Enhanced (mid)</v>
          </cell>
          <cell r="D124" t="str">
            <v>y value improved by</v>
          </cell>
          <cell r="E124" t="str">
            <v>c.0.06</v>
          </cell>
          <cell r="F124" t="str">
            <v>W/m3 K</v>
          </cell>
          <cell r="G124" t="e">
            <v>#REF!</v>
          </cell>
          <cell r="H124" t="e">
            <v>#REF!</v>
          </cell>
        </row>
        <row r="125">
          <cell r="A125" t="str">
            <v>Enhanced (flats) [y value improved by=c.0.06W/m3 K]</v>
          </cell>
          <cell r="B125" t="str">
            <v>Thermal Bridging</v>
          </cell>
          <cell r="C125" t="str">
            <v>Enhanced (flats)</v>
          </cell>
          <cell r="D125" t="str">
            <v>y value improved by</v>
          </cell>
          <cell r="E125" t="str">
            <v>c.0.06</v>
          </cell>
          <cell r="F125" t="str">
            <v>W/m3 K</v>
          </cell>
          <cell r="G125">
            <v>366.28571428571428</v>
          </cell>
          <cell r="H125">
            <v>400.47238095238095</v>
          </cell>
        </row>
        <row r="126">
          <cell r="A126" t="str">
            <v>Air cooled chiller [SSEER=4.4]</v>
          </cell>
          <cell r="B126" t="str">
            <v>Cooling</v>
          </cell>
          <cell r="C126" t="str">
            <v>Air cooled chiller</v>
          </cell>
          <cell r="D126" t="str">
            <v>SSEER</v>
          </cell>
          <cell r="E126">
            <v>4.4000000000000004</v>
          </cell>
          <cell r="F126"/>
          <cell r="G126">
            <v>202</v>
          </cell>
          <cell r="H126">
            <v>220.85333333333332</v>
          </cell>
        </row>
        <row r="127">
          <cell r="A127" t="str">
            <v>none</v>
          </cell>
          <cell r="B127" t="str">
            <v>Cooling</v>
          </cell>
          <cell r="C127" t="str">
            <v>none</v>
          </cell>
          <cell r="D127"/>
          <cell r="E127"/>
          <cell r="F127"/>
          <cell r="G127">
            <v>0</v>
          </cell>
          <cell r="H127">
            <v>0</v>
          </cell>
        </row>
        <row r="128">
          <cell r="A128" t="str">
            <v>Same as heating plant</v>
          </cell>
          <cell r="B128" t="str">
            <v>Cooling</v>
          </cell>
          <cell r="C128" t="str">
            <v>Same as heating plant</v>
          </cell>
          <cell r="D128"/>
          <cell r="E128"/>
          <cell r="F128"/>
          <cell r="G128">
            <v>11.200000000000001</v>
          </cell>
          <cell r="H128">
            <v>12.245333333333335</v>
          </cell>
        </row>
        <row r="129">
          <cell r="A129" t="str">
            <v>none</v>
          </cell>
          <cell r="B129" t="str">
            <v>Ventilation Heat Recovery</v>
          </cell>
          <cell r="C129" t="str">
            <v>none</v>
          </cell>
          <cell r="D129"/>
          <cell r="E129"/>
          <cell r="F129"/>
          <cell r="G129">
            <v>0</v>
          </cell>
          <cell r="H129">
            <v>0</v>
          </cell>
        </row>
        <row r="130">
          <cell r="A130" t="str">
            <v>Heat recovery unit [Efficiency=76%]</v>
          </cell>
          <cell r="B130" t="str">
            <v>Ventilation Heat Recovery</v>
          </cell>
          <cell r="C130" t="str">
            <v>Heat recovery unit</v>
          </cell>
          <cell r="D130" t="str">
            <v>Efficiency</v>
          </cell>
          <cell r="E130">
            <v>76</v>
          </cell>
          <cell r="F130" t="str">
            <v>%</v>
          </cell>
          <cell r="G130">
            <v>9184</v>
          </cell>
          <cell r="H130">
            <v>10041.173333333332</v>
          </cell>
        </row>
        <row r="131">
          <cell r="A131" t="str">
            <v>Heat recovery unit [Efficiency=80%]</v>
          </cell>
          <cell r="B131" t="str">
            <v>Ventilation Heat Recovery</v>
          </cell>
          <cell r="C131" t="str">
            <v>Heat recovery unit</v>
          </cell>
          <cell r="D131" t="str">
            <v>Efficiency</v>
          </cell>
          <cell r="E131">
            <v>80</v>
          </cell>
          <cell r="F131" t="str">
            <v>%</v>
          </cell>
          <cell r="G131">
            <v>9520</v>
          </cell>
          <cell r="H131">
            <v>10408.533333333333</v>
          </cell>
        </row>
        <row r="132">
          <cell r="A132" t="str">
            <v>None</v>
          </cell>
          <cell r="B132" t="str">
            <v>Demand control ventilation</v>
          </cell>
          <cell r="C132" t="str">
            <v>None</v>
          </cell>
          <cell r="D132"/>
          <cell r="E132"/>
          <cell r="F132"/>
          <cell r="G132">
            <v>0</v>
          </cell>
          <cell r="H132">
            <v>0</v>
          </cell>
        </row>
        <row r="133">
          <cell r="A133" t="str">
            <v>Gas sensors speed control</v>
          </cell>
          <cell r="B133" t="str">
            <v>Demand control ventilation</v>
          </cell>
          <cell r="C133" t="str">
            <v>Gas sensors speed control</v>
          </cell>
          <cell r="D133"/>
          <cell r="E133"/>
          <cell r="F133"/>
          <cell r="G133">
            <v>11.200000000000001</v>
          </cell>
          <cell r="H133">
            <v>12.245333333333335</v>
          </cell>
        </row>
        <row r="134">
          <cell r="A134" t="str">
            <v>Fan coil units [Per =1unit]</v>
          </cell>
          <cell r="B134" t="str">
            <v>Terminal units</v>
          </cell>
          <cell r="C134" t="str">
            <v>Fan coil units</v>
          </cell>
          <cell r="D134" t="str">
            <v xml:space="preserve">Per </v>
          </cell>
          <cell r="E134">
            <v>1</v>
          </cell>
          <cell r="F134" t="str">
            <v>unit</v>
          </cell>
          <cell r="G134">
            <v>5040</v>
          </cell>
          <cell r="H134">
            <v>5510.4</v>
          </cell>
        </row>
        <row r="135">
          <cell r="A135" t="str">
            <v>VRF [Per =1unit]</v>
          </cell>
          <cell r="B135" t="str">
            <v>Terminal units</v>
          </cell>
          <cell r="C135" t="str">
            <v>VRF</v>
          </cell>
          <cell r="D135" t="str">
            <v xml:space="preserve">Per </v>
          </cell>
          <cell r="E135">
            <v>1</v>
          </cell>
          <cell r="F135" t="str">
            <v>unit</v>
          </cell>
          <cell r="G135">
            <v>5824</v>
          </cell>
          <cell r="H135">
            <v>6367.5733333333337</v>
          </cell>
        </row>
        <row r="136">
          <cell r="A136" t="str">
            <v>none</v>
          </cell>
          <cell r="B136" t="str">
            <v>Pumps</v>
          </cell>
          <cell r="C136" t="str">
            <v>none</v>
          </cell>
          <cell r="D136"/>
          <cell r="E136"/>
          <cell r="F136"/>
          <cell r="G136">
            <v>0</v>
          </cell>
          <cell r="H136">
            <v>0</v>
          </cell>
        </row>
        <row r="137">
          <cell r="A137" t="str">
            <v>Heating or cooling circulation [Per =1pump]</v>
          </cell>
          <cell r="B137" t="str">
            <v>Pumps</v>
          </cell>
          <cell r="C137" t="str">
            <v>Heating or cooling circulation</v>
          </cell>
          <cell r="D137" t="str">
            <v xml:space="preserve">Per </v>
          </cell>
          <cell r="E137">
            <v>1</v>
          </cell>
          <cell r="F137" t="str">
            <v>pump</v>
          </cell>
          <cell r="G137">
            <v>5600.0000000000009</v>
          </cell>
          <cell r="H137">
            <v>6122.6666666666679</v>
          </cell>
        </row>
        <row r="138">
          <cell r="A138" t="str">
            <v>Space for plant [Per=1m2]</v>
          </cell>
          <cell r="B138" t="str">
            <v>Plant room</v>
          </cell>
          <cell r="C138" t="str">
            <v>Space for plant</v>
          </cell>
          <cell r="D138" t="str">
            <v>Per</v>
          </cell>
          <cell r="E138">
            <v>1</v>
          </cell>
          <cell r="F138" t="str">
            <v>m2</v>
          </cell>
          <cell r="G138">
            <v>2240</v>
          </cell>
          <cell r="H138">
            <v>2449.0666666666666</v>
          </cell>
        </row>
        <row r="139">
          <cell r="A139" t="str">
            <v>none</v>
          </cell>
          <cell r="B139" t="str">
            <v>Plant room</v>
          </cell>
          <cell r="C139" t="str">
            <v>none</v>
          </cell>
          <cell r="D139"/>
          <cell r="E139"/>
          <cell r="F139"/>
          <cell r="G139">
            <v>0</v>
          </cell>
          <cell r="H139">
            <v>0</v>
          </cell>
        </row>
        <row r="140">
          <cell r="A140" t="str">
            <v>expansion vessels, pressurisation, pumps etc [Per =1KW]</v>
          </cell>
          <cell r="B140" t="str">
            <v>Cooling ancilaries</v>
          </cell>
          <cell r="C140" t="str">
            <v>expansion vessels, pressurisation, pumps etc</v>
          </cell>
          <cell r="D140" t="str">
            <v xml:space="preserve">Per </v>
          </cell>
          <cell r="E140">
            <v>1</v>
          </cell>
          <cell r="F140" t="str">
            <v>KW</v>
          </cell>
          <cell r="G140">
            <v>112</v>
          </cell>
          <cell r="H140">
            <v>122.45333333333335</v>
          </cell>
        </row>
        <row r="141">
          <cell r="A141" t="str">
            <v>none</v>
          </cell>
          <cell r="B141" t="str">
            <v>Cooling ancilaries</v>
          </cell>
          <cell r="C141" t="str">
            <v>none</v>
          </cell>
          <cell r="D141"/>
          <cell r="E141"/>
          <cell r="F141"/>
          <cell r="G141">
            <v>0</v>
          </cell>
          <cell r="H141">
            <v>0</v>
          </cell>
        </row>
        <row r="142">
          <cell r="A142" t="str">
            <v>Electric Lighting - commercial [Efficacy of all fixed lighting=90lm/W]</v>
          </cell>
          <cell r="B142" t="str">
            <v>Electric Lighting</v>
          </cell>
          <cell r="C142" t="str">
            <v>Electric Lighting - commercial</v>
          </cell>
          <cell r="D142" t="str">
            <v>Efficacy of all fixed lighting</v>
          </cell>
          <cell r="E142">
            <v>90</v>
          </cell>
          <cell r="F142" t="str">
            <v>lm/W</v>
          </cell>
          <cell r="G142">
            <v>75</v>
          </cell>
          <cell r="H142">
            <v>82</v>
          </cell>
        </row>
        <row r="143">
          <cell r="A143" t="str">
            <v>Electric Lighting - commercial [Efficacy of all fixed lighting=105lm/W]</v>
          </cell>
          <cell r="B143" t="str">
            <v>Electric Lighting</v>
          </cell>
          <cell r="C143" t="str">
            <v>Electric Lighting - commercial</v>
          </cell>
          <cell r="D143" t="str">
            <v>Efficacy of all fixed lighting</v>
          </cell>
          <cell r="E143">
            <v>105</v>
          </cell>
          <cell r="F143" t="str">
            <v>lm/W</v>
          </cell>
          <cell r="G143">
            <v>80</v>
          </cell>
          <cell r="H143">
            <v>87.466666666666669</v>
          </cell>
        </row>
        <row r="144">
          <cell r="A144" t="str">
            <v>Electric Lighting - commercial [Efficacy of all fixed lighting=115lm/W]</v>
          </cell>
          <cell r="B144" t="str">
            <v>Electric Lighting</v>
          </cell>
          <cell r="C144" t="str">
            <v>Electric Lighting - commercial</v>
          </cell>
          <cell r="D144" t="str">
            <v>Efficacy of all fixed lighting</v>
          </cell>
          <cell r="E144">
            <v>115</v>
          </cell>
          <cell r="F144" t="str">
            <v>lm/W</v>
          </cell>
          <cell r="G144">
            <v>90</v>
          </cell>
          <cell r="H144">
            <v>98.399999999999991</v>
          </cell>
        </row>
        <row r="145">
          <cell r="A145" t="str">
            <v>Electric Lighting - commercial [Efficacy of all fixed lighting=140lm/W]</v>
          </cell>
          <cell r="B145" t="str">
            <v>Electric Lighting</v>
          </cell>
          <cell r="C145" t="str">
            <v>Electric Lighting - commercial</v>
          </cell>
          <cell r="D145" t="str">
            <v>Efficacy of all fixed lighting</v>
          </cell>
          <cell r="E145">
            <v>140</v>
          </cell>
          <cell r="F145" t="str">
            <v>lm/W</v>
          </cell>
          <cell r="G145">
            <v>130</v>
          </cell>
          <cell r="H145">
            <v>142.13333333333333</v>
          </cell>
        </row>
        <row r="146">
          <cell r="A146" t="str">
            <v/>
          </cell>
          <cell r="B146"/>
          <cell r="C146"/>
          <cell r="D146"/>
          <cell r="E146"/>
          <cell r="F146"/>
          <cell r="G146"/>
          <cell r="H146">
            <v>0</v>
          </cell>
        </row>
        <row r="147">
          <cell r="A147" t="str">
            <v>NON-DOMESTIC</v>
          </cell>
          <cell r="B147"/>
          <cell r="C147"/>
          <cell r="D147"/>
          <cell r="E147"/>
          <cell r="F147"/>
          <cell r="G147"/>
          <cell r="H147">
            <v>0</v>
          </cell>
        </row>
        <row r="148">
          <cell r="A148" t="str">
            <v/>
          </cell>
          <cell r="B148"/>
          <cell r="C148"/>
          <cell r="D148"/>
          <cell r="E148"/>
          <cell r="F148"/>
          <cell r="G148"/>
          <cell r="H148">
            <v>0</v>
          </cell>
        </row>
        <row r="149">
          <cell r="A149" t="str">
            <v>Grd Floor [u-Value=0.18 W/m².K]</v>
          </cell>
          <cell r="B149" t="str">
            <v>Ground Floor</v>
          </cell>
          <cell r="C149" t="str">
            <v>Grd Floor</v>
          </cell>
          <cell r="D149" t="str">
            <v>u-Value</v>
          </cell>
          <cell r="E149">
            <v>0.18</v>
          </cell>
          <cell r="F149" t="str">
            <v xml:space="preserve"> W/m².K</v>
          </cell>
          <cell r="G149">
            <v>158</v>
          </cell>
          <cell r="H149">
            <v>172.74666666666667</v>
          </cell>
        </row>
        <row r="150">
          <cell r="A150" t="str">
            <v>Grd Floor [u-Value=0.15 W/m².K]</v>
          </cell>
          <cell r="B150" t="str">
            <v>Ground Floor</v>
          </cell>
          <cell r="C150" t="str">
            <v>Grd Floor</v>
          </cell>
          <cell r="D150" t="str">
            <v>u-Value</v>
          </cell>
          <cell r="E150">
            <v>0.15</v>
          </cell>
          <cell r="F150" t="str">
            <v xml:space="preserve"> W/m².K</v>
          </cell>
          <cell r="G150">
            <v>165.76000000000002</v>
          </cell>
          <cell r="H150">
            <v>181.23093333333335</v>
          </cell>
        </row>
        <row r="151">
          <cell r="A151" t="str">
            <v>Grd Floor [u-Value=0.13 W/m².K]</v>
          </cell>
          <cell r="B151" t="str">
            <v>Ground Floor</v>
          </cell>
          <cell r="C151" t="str">
            <v>Grd Floor</v>
          </cell>
          <cell r="D151" t="str">
            <v>u-Value</v>
          </cell>
          <cell r="E151">
            <v>0.13</v>
          </cell>
          <cell r="F151" t="str">
            <v xml:space="preserve"> W/m².K</v>
          </cell>
          <cell r="G151">
            <v>171.36</v>
          </cell>
          <cell r="H151">
            <v>187.3536</v>
          </cell>
        </row>
        <row r="152">
          <cell r="A152" t="str">
            <v>Grd Floor [u-Value=0.12 W/m².K]</v>
          </cell>
          <cell r="B152" t="str">
            <v>Ground Floor</v>
          </cell>
          <cell r="C152" t="str">
            <v>Grd Floor</v>
          </cell>
          <cell r="D152" t="str">
            <v>u-Value</v>
          </cell>
          <cell r="E152">
            <v>0.12</v>
          </cell>
          <cell r="F152" t="str">
            <v xml:space="preserve"> W/m².K</v>
          </cell>
          <cell r="G152">
            <v>174.72000000000003</v>
          </cell>
          <cell r="H152">
            <v>191.02720000000002</v>
          </cell>
        </row>
        <row r="153">
          <cell r="A153" t="str">
            <v>Grd Floor [u-Value=0.11 W/m².K]</v>
          </cell>
          <cell r="B153" t="str">
            <v>Ground Floor</v>
          </cell>
          <cell r="C153" t="str">
            <v>Grd Floor</v>
          </cell>
          <cell r="D153" t="str">
            <v>u-Value</v>
          </cell>
          <cell r="E153">
            <v>0.11</v>
          </cell>
          <cell r="F153" t="str">
            <v xml:space="preserve"> W/m².K</v>
          </cell>
          <cell r="G153">
            <v>178.08</v>
          </cell>
          <cell r="H153">
            <v>194.70080000000002</v>
          </cell>
        </row>
        <row r="154">
          <cell r="A154" t="str">
            <v>Grd Floor [u-Value=0.1 W/m².K]</v>
          </cell>
          <cell r="B154" t="str">
            <v>Ground Floor</v>
          </cell>
          <cell r="C154" t="str">
            <v>Grd Floor</v>
          </cell>
          <cell r="D154" t="str">
            <v>u-Value</v>
          </cell>
          <cell r="E154">
            <v>0.1</v>
          </cell>
          <cell r="F154" t="str">
            <v xml:space="preserve"> W/m².K</v>
          </cell>
          <cell r="G154">
            <v>192.64000000000001</v>
          </cell>
          <cell r="H154">
            <v>210.61973333333336</v>
          </cell>
        </row>
        <row r="155">
          <cell r="A155" t="str">
            <v>Grd Floor [u-Value=0.09 W/m².K]</v>
          </cell>
          <cell r="B155" t="str">
            <v>Ground Floor</v>
          </cell>
          <cell r="C155" t="str">
            <v>Grd Floor</v>
          </cell>
          <cell r="D155" t="str">
            <v>u-Value</v>
          </cell>
          <cell r="E155">
            <v>0.09</v>
          </cell>
          <cell r="F155" t="str">
            <v xml:space="preserve"> W/m².K</v>
          </cell>
          <cell r="G155">
            <v>204.96</v>
          </cell>
          <cell r="H155">
            <v>224.08960000000002</v>
          </cell>
        </row>
        <row r="156">
          <cell r="A156" t="str">
            <v>Grd Floor [u-Value=0.08 W/m².K]</v>
          </cell>
          <cell r="B156" t="str">
            <v>Ground Floor</v>
          </cell>
          <cell r="C156" t="str">
            <v>Grd Floor</v>
          </cell>
          <cell r="D156" t="str">
            <v>u-Value</v>
          </cell>
          <cell r="E156">
            <v>0.08</v>
          </cell>
          <cell r="F156" t="str">
            <v xml:space="preserve"> W/m².K</v>
          </cell>
          <cell r="G156">
            <v>212.8</v>
          </cell>
          <cell r="H156">
            <v>232.66133333333335</v>
          </cell>
        </row>
        <row r="157">
          <cell r="A157" t="str">
            <v>Grd Floor [u-Value=3 W/m².K]</v>
          </cell>
          <cell r="B157" t="str">
            <v>Ground Floor</v>
          </cell>
          <cell r="C157" t="str">
            <v>Grd Floor</v>
          </cell>
          <cell r="D157" t="str">
            <v>u-Value</v>
          </cell>
          <cell r="E157">
            <v>3</v>
          </cell>
          <cell r="F157" t="str">
            <v xml:space="preserve"> W/m².K</v>
          </cell>
          <cell r="G157">
            <v>162</v>
          </cell>
          <cell r="H157">
            <v>177.12</v>
          </cell>
        </row>
        <row r="158">
          <cell r="A158" t="str">
            <v>Industrial [u-Value=0.13 W/m².K]</v>
          </cell>
          <cell r="B158" t="str">
            <v>Ground Floor</v>
          </cell>
          <cell r="C158" t="str">
            <v>Industrial</v>
          </cell>
          <cell r="D158" t="str">
            <v>u-Value</v>
          </cell>
          <cell r="E158">
            <v>0.13</v>
          </cell>
          <cell r="F158" t="str">
            <v xml:space="preserve"> W/m².K</v>
          </cell>
          <cell r="G158">
            <v>192.64000000000001</v>
          </cell>
          <cell r="H158">
            <v>210.61973333333336</v>
          </cell>
        </row>
        <row r="159">
          <cell r="A159" t="str">
            <v>Industrial [u-Value=0.15 W/m².K]</v>
          </cell>
          <cell r="B159" t="str">
            <v>Ground Floor</v>
          </cell>
          <cell r="C159" t="str">
            <v>Industrial</v>
          </cell>
          <cell r="D159" t="str">
            <v>u-Value</v>
          </cell>
          <cell r="E159">
            <v>0.15</v>
          </cell>
          <cell r="F159" t="str">
            <v xml:space="preserve"> W/m².K</v>
          </cell>
          <cell r="G159">
            <v>204.96</v>
          </cell>
          <cell r="H159">
            <v>224.08960000000002</v>
          </cell>
        </row>
        <row r="160">
          <cell r="A160" t="str">
            <v>Industrial [u-Value=0.18 W/m².K]</v>
          </cell>
          <cell r="B160" t="str">
            <v>Ground Floor</v>
          </cell>
          <cell r="C160" t="str">
            <v>Industrial</v>
          </cell>
          <cell r="D160" t="str">
            <v>u-Value</v>
          </cell>
          <cell r="E160">
            <v>0.18</v>
          </cell>
          <cell r="F160" t="str">
            <v xml:space="preserve"> W/m².K</v>
          </cell>
          <cell r="G160">
            <v>212.8</v>
          </cell>
          <cell r="H160">
            <v>232.66133333333335</v>
          </cell>
        </row>
        <row r="161">
          <cell r="A161" t="str">
            <v>Bay Roof [u-Value=0.09 W/m².K]</v>
          </cell>
          <cell r="B161" t="str">
            <v xml:space="preserve">Roof </v>
          </cell>
          <cell r="C161" t="str">
            <v>Bay Roof</v>
          </cell>
          <cell r="D161" t="str">
            <v>u-Value</v>
          </cell>
          <cell r="E161">
            <v>0.09</v>
          </cell>
          <cell r="F161" t="str">
            <v xml:space="preserve"> W/m².K</v>
          </cell>
          <cell r="G161">
            <v>293.44000000000005</v>
          </cell>
          <cell r="H161">
            <v>320.82773333333341</v>
          </cell>
        </row>
        <row r="162">
          <cell r="A162" t="str">
            <v>Bay Roof [u-Value=0.11 W/m².K]</v>
          </cell>
          <cell r="B162" t="str">
            <v xml:space="preserve">Roof </v>
          </cell>
          <cell r="C162" t="str">
            <v>Bay Roof</v>
          </cell>
          <cell r="D162" t="str">
            <v>u-Value</v>
          </cell>
          <cell r="E162">
            <v>0.11</v>
          </cell>
          <cell r="F162" t="str">
            <v xml:space="preserve"> W/m².K</v>
          </cell>
          <cell r="G162">
            <v>286.72000000000003</v>
          </cell>
          <cell r="H162">
            <v>313.48053333333337</v>
          </cell>
        </row>
        <row r="163">
          <cell r="A163" t="str">
            <v>Bay Roof [u-Value=0.13 W/m².K]</v>
          </cell>
          <cell r="B163" t="str">
            <v xml:space="preserve">Roof </v>
          </cell>
          <cell r="C163" t="str">
            <v>Bay Roof</v>
          </cell>
          <cell r="D163" t="str">
            <v>u-Value</v>
          </cell>
          <cell r="E163">
            <v>0.13</v>
          </cell>
          <cell r="F163" t="str">
            <v xml:space="preserve"> W/m².K</v>
          </cell>
          <cell r="G163">
            <v>280</v>
          </cell>
          <cell r="H163">
            <v>306.13333333333333</v>
          </cell>
        </row>
        <row r="164">
          <cell r="A164" t="str">
            <v>Roof - Ins at Joists [u-Value=0.09 W/m².K]</v>
          </cell>
          <cell r="B164" t="str">
            <v xml:space="preserve">Roof </v>
          </cell>
          <cell r="C164" t="str">
            <v>Roof - Ins at Joists</v>
          </cell>
          <cell r="D164" t="str">
            <v>u-Value</v>
          </cell>
          <cell r="E164">
            <v>0.09</v>
          </cell>
          <cell r="F164" t="str">
            <v xml:space="preserve"> W/m².K</v>
          </cell>
          <cell r="G164">
            <v>213.92000000000002</v>
          </cell>
          <cell r="H164">
            <v>233.88586666666669</v>
          </cell>
        </row>
        <row r="165">
          <cell r="A165" t="str">
            <v>Roof - Ins at Joists [u-Value=0.1 W/m².K]</v>
          </cell>
          <cell r="B165" t="str">
            <v xml:space="preserve">Roof </v>
          </cell>
          <cell r="C165" t="str">
            <v>Roof - Ins at Joists</v>
          </cell>
          <cell r="D165" t="str">
            <v>u-Value</v>
          </cell>
          <cell r="E165">
            <v>0.1</v>
          </cell>
          <cell r="F165" t="str">
            <v xml:space="preserve"> W/m².K</v>
          </cell>
          <cell r="G165">
            <v>211.68</v>
          </cell>
          <cell r="H165">
            <v>231.43680000000001</v>
          </cell>
        </row>
        <row r="166">
          <cell r="A166" t="str">
            <v>Roof - Ins at Joists [u-Value=0.11 W/m².K]</v>
          </cell>
          <cell r="B166" t="str">
            <v xml:space="preserve">Roof </v>
          </cell>
          <cell r="C166" t="str">
            <v>Roof - Ins at Joists</v>
          </cell>
          <cell r="D166" t="str">
            <v>u-Value</v>
          </cell>
          <cell r="E166">
            <v>0.11</v>
          </cell>
          <cell r="F166" t="str">
            <v xml:space="preserve"> W/m².K</v>
          </cell>
          <cell r="G166">
            <v>209.44000000000003</v>
          </cell>
          <cell r="H166">
            <v>228.98773333333335</v>
          </cell>
        </row>
        <row r="167">
          <cell r="A167" t="str">
            <v>Roof - Ins at Joists [u-Value=0.12 W/m².K]</v>
          </cell>
          <cell r="B167" t="str">
            <v xml:space="preserve">Roof </v>
          </cell>
          <cell r="C167" t="str">
            <v>Roof - Ins at Joists</v>
          </cell>
          <cell r="D167" t="str">
            <v>u-Value</v>
          </cell>
          <cell r="E167">
            <v>0.12</v>
          </cell>
          <cell r="F167" t="str">
            <v xml:space="preserve"> W/m².K</v>
          </cell>
          <cell r="G167">
            <v>208.32000000000002</v>
          </cell>
          <cell r="H167">
            <v>227.76320000000001</v>
          </cell>
        </row>
        <row r="168">
          <cell r="A168" t="str">
            <v>Roof - Ins at Joists [u-Value=0.13 W/m².K]</v>
          </cell>
          <cell r="B168" t="str">
            <v xml:space="preserve">Roof </v>
          </cell>
          <cell r="C168" t="str">
            <v>Roof - Ins at Joists</v>
          </cell>
          <cell r="D168" t="str">
            <v>u-Value</v>
          </cell>
          <cell r="E168">
            <v>0.13</v>
          </cell>
          <cell r="F168" t="str">
            <v xml:space="preserve"> W/m².K</v>
          </cell>
          <cell r="G168">
            <v>207.20000000000002</v>
          </cell>
          <cell r="H168">
            <v>226.5386666666667</v>
          </cell>
        </row>
        <row r="169">
          <cell r="A169" t="str">
            <v>Roof - Ins at Joists [u-Value=0.15 W/m².K]</v>
          </cell>
          <cell r="B169" t="str">
            <v xml:space="preserve">Roof </v>
          </cell>
          <cell r="C169" t="str">
            <v>Roof - Ins at Joists</v>
          </cell>
          <cell r="D169" t="str">
            <v>u-Value</v>
          </cell>
          <cell r="E169">
            <v>0.15</v>
          </cell>
          <cell r="F169" t="str">
            <v xml:space="preserve"> W/m².K</v>
          </cell>
          <cell r="G169">
            <v>206.08</v>
          </cell>
          <cell r="H169">
            <v>225.31413333333336</v>
          </cell>
        </row>
        <row r="170">
          <cell r="A170" t="str">
            <v>Roof - Ins at Pitch [u-Value=0.09 W/m².K]</v>
          </cell>
          <cell r="B170" t="str">
            <v xml:space="preserve">Roof </v>
          </cell>
          <cell r="C170" t="str">
            <v>Roof - Ins at Pitch</v>
          </cell>
          <cell r="D170" t="str">
            <v>u-Value</v>
          </cell>
          <cell r="E170">
            <v>0.09</v>
          </cell>
          <cell r="F170" t="str">
            <v xml:space="preserve"> W/m².K</v>
          </cell>
          <cell r="G170">
            <v>302.40000000000003</v>
          </cell>
          <cell r="H170">
            <v>330.62400000000002</v>
          </cell>
        </row>
        <row r="171">
          <cell r="A171" t="str">
            <v>Roof - Ins at Pitch [u-Value=0.1 W/m².K]</v>
          </cell>
          <cell r="B171" t="str">
            <v xml:space="preserve">Roof </v>
          </cell>
          <cell r="C171" t="str">
            <v>Roof - Ins at Pitch</v>
          </cell>
          <cell r="D171" t="str">
            <v>u-Value</v>
          </cell>
          <cell r="E171">
            <v>0.1</v>
          </cell>
          <cell r="F171" t="str">
            <v xml:space="preserve"> W/m².K</v>
          </cell>
          <cell r="G171">
            <v>297.92</v>
          </cell>
          <cell r="H171">
            <v>325.72586666666666</v>
          </cell>
        </row>
        <row r="172">
          <cell r="A172" t="str">
            <v>Roof - Ins at Pitch [u-Value=0.11 W/m².K]</v>
          </cell>
          <cell r="B172" t="str">
            <v xml:space="preserve">Roof </v>
          </cell>
          <cell r="C172" t="str">
            <v>Roof - Ins at Pitch</v>
          </cell>
          <cell r="D172" t="str">
            <v>u-Value</v>
          </cell>
          <cell r="E172">
            <v>0.11</v>
          </cell>
          <cell r="F172" t="str">
            <v xml:space="preserve"> W/m².K</v>
          </cell>
          <cell r="G172">
            <v>293.44000000000005</v>
          </cell>
          <cell r="H172">
            <v>320.82773333333341</v>
          </cell>
        </row>
        <row r="173">
          <cell r="A173" t="str">
            <v>Roof - Ins at Pitch [u-Value=0.12 W/m².K]</v>
          </cell>
          <cell r="B173" t="str">
            <v xml:space="preserve">Roof </v>
          </cell>
          <cell r="C173" t="str">
            <v>Roof - Ins at Pitch</v>
          </cell>
          <cell r="D173" t="str">
            <v>u-Value</v>
          </cell>
          <cell r="E173">
            <v>0.12</v>
          </cell>
          <cell r="F173" t="str">
            <v xml:space="preserve"> W/m².K</v>
          </cell>
          <cell r="G173">
            <v>287.84000000000003</v>
          </cell>
          <cell r="H173">
            <v>314.70506666666671</v>
          </cell>
        </row>
        <row r="174">
          <cell r="A174" t="str">
            <v>Roof - Ins at Pitch [u-Value=0.13 W/m².K]</v>
          </cell>
          <cell r="B174" t="str">
            <v xml:space="preserve">Roof </v>
          </cell>
          <cell r="C174" t="str">
            <v>Roof - Ins at Pitch</v>
          </cell>
          <cell r="D174" t="str">
            <v>u-Value</v>
          </cell>
          <cell r="E174">
            <v>0.13</v>
          </cell>
          <cell r="F174" t="str">
            <v xml:space="preserve"> W/m².K</v>
          </cell>
          <cell r="G174">
            <v>285.60000000000002</v>
          </cell>
          <cell r="H174">
            <v>312.25600000000003</v>
          </cell>
        </row>
        <row r="175">
          <cell r="A175" t="str">
            <v>Roof - Ins at Pitch [u-Value=0.15 W/m².K]</v>
          </cell>
          <cell r="B175" t="str">
            <v xml:space="preserve">Roof </v>
          </cell>
          <cell r="C175" t="str">
            <v>Roof - Ins at Pitch</v>
          </cell>
          <cell r="D175" t="str">
            <v>u-Value</v>
          </cell>
          <cell r="E175">
            <v>0.15</v>
          </cell>
          <cell r="F175" t="str">
            <v xml:space="preserve"> W/m².K</v>
          </cell>
          <cell r="G175">
            <v>283.36</v>
          </cell>
          <cell r="H175">
            <v>309.80693333333335</v>
          </cell>
        </row>
        <row r="176">
          <cell r="A176" t="str">
            <v>Roof - Flat [u-Value=0.09 W/m².K]</v>
          </cell>
          <cell r="B176" t="str">
            <v xml:space="preserve">Roof </v>
          </cell>
          <cell r="C176" t="str">
            <v>Roof - Flat</v>
          </cell>
          <cell r="D176" t="str">
            <v>u-Value</v>
          </cell>
          <cell r="E176">
            <v>0.09</v>
          </cell>
          <cell r="F176" t="str">
            <v xml:space="preserve"> W/m².K</v>
          </cell>
          <cell r="G176">
            <v>327.97500000000002</v>
          </cell>
          <cell r="H176">
            <v>358.58600000000001</v>
          </cell>
        </row>
        <row r="177">
          <cell r="A177" t="str">
            <v>Roof - Flat [u-Value=0.1 W/m².K]</v>
          </cell>
          <cell r="B177" t="str">
            <v xml:space="preserve">Roof </v>
          </cell>
          <cell r="C177" t="str">
            <v>Roof - Flat</v>
          </cell>
          <cell r="D177" t="str">
            <v>u-Value</v>
          </cell>
          <cell r="E177">
            <v>0.1</v>
          </cell>
          <cell r="F177" t="str">
            <v xml:space="preserve"> W/m².K</v>
          </cell>
          <cell r="G177">
            <v>324.04421296296289</v>
          </cell>
          <cell r="H177">
            <v>354.28833950617275</v>
          </cell>
        </row>
        <row r="178">
          <cell r="A178" t="str">
            <v>Roof - Flat [u-Value=0.11 W/m².K]</v>
          </cell>
          <cell r="B178" t="str">
            <v xml:space="preserve">Roof </v>
          </cell>
          <cell r="C178" t="str">
            <v>Roof - Flat</v>
          </cell>
          <cell r="D178" t="str">
            <v>u-Value</v>
          </cell>
          <cell r="E178">
            <v>0.11</v>
          </cell>
          <cell r="F178" t="str">
            <v xml:space="preserve"> W/m².K</v>
          </cell>
          <cell r="G178">
            <v>320.11342592592592</v>
          </cell>
          <cell r="H178">
            <v>349.99067901234571</v>
          </cell>
        </row>
        <row r="179">
          <cell r="A179" t="str">
            <v>Roof - Flat [u-Value=0.12 W/m².K]</v>
          </cell>
          <cell r="B179" t="str">
            <v xml:space="preserve">Roof </v>
          </cell>
          <cell r="C179" t="str">
            <v>Roof - Flat</v>
          </cell>
          <cell r="D179" t="str">
            <v>u-Value</v>
          </cell>
          <cell r="E179">
            <v>0.12</v>
          </cell>
          <cell r="F179" t="str">
            <v xml:space="preserve"> W/m².K</v>
          </cell>
          <cell r="G179">
            <v>317.7</v>
          </cell>
          <cell r="H179">
            <v>347.35199999999998</v>
          </cell>
        </row>
        <row r="180">
          <cell r="A180" t="str">
            <v>Roof - Flat [u-Value=0.13 W/m².K]</v>
          </cell>
          <cell r="B180" t="str">
            <v xml:space="preserve">Roof </v>
          </cell>
          <cell r="C180" t="str">
            <v>Roof - Flat</v>
          </cell>
          <cell r="D180" t="str">
            <v>u-Value</v>
          </cell>
          <cell r="E180">
            <v>0.13</v>
          </cell>
          <cell r="F180" t="str">
            <v xml:space="preserve"> W/m².K</v>
          </cell>
          <cell r="G180">
            <v>313</v>
          </cell>
          <cell r="H180">
            <v>342.21333333333331</v>
          </cell>
        </row>
        <row r="181">
          <cell r="A181" t="str">
            <v>Roof - Flat [u-Value=0.15 W/m².K]</v>
          </cell>
          <cell r="B181" t="str">
            <v xml:space="preserve">Roof </v>
          </cell>
          <cell r="C181" t="str">
            <v>Roof - Flat</v>
          </cell>
          <cell r="D181" t="str">
            <v>u-Value</v>
          </cell>
          <cell r="E181">
            <v>0.15</v>
          </cell>
          <cell r="F181" t="str">
            <v xml:space="preserve"> W/m².K</v>
          </cell>
          <cell r="G181">
            <v>309.76249999999999</v>
          </cell>
          <cell r="H181">
            <v>338.67366666666663</v>
          </cell>
        </row>
        <row r="182">
          <cell r="A182" t="str">
            <v>Industrial [u-Value=0.11 W/m².K]</v>
          </cell>
          <cell r="B182" t="str">
            <v xml:space="preserve">Roof </v>
          </cell>
          <cell r="C182" t="str">
            <v>Industrial</v>
          </cell>
          <cell r="D182" t="str">
            <v>u-Value</v>
          </cell>
          <cell r="E182">
            <v>0.11</v>
          </cell>
          <cell r="F182" t="str">
            <v xml:space="preserve"> W/m².K</v>
          </cell>
          <cell r="G182">
            <v>200</v>
          </cell>
          <cell r="H182">
            <v>218.66666666666666</v>
          </cell>
        </row>
        <row r="183">
          <cell r="A183" t="str">
            <v>Industrial [u-Value=0.13 W/m².K]</v>
          </cell>
          <cell r="B183" t="str">
            <v xml:space="preserve">Roof </v>
          </cell>
          <cell r="C183" t="str">
            <v>Industrial</v>
          </cell>
          <cell r="D183" t="str">
            <v>u-Value</v>
          </cell>
          <cell r="E183">
            <v>0.13</v>
          </cell>
          <cell r="F183" t="str">
            <v xml:space="preserve"> W/m².K</v>
          </cell>
          <cell r="G183">
            <v>190</v>
          </cell>
          <cell r="H183">
            <v>207.73333333333335</v>
          </cell>
        </row>
        <row r="184">
          <cell r="A184" t="str">
            <v>Industrial [u-Value=0.16 W/m².K]</v>
          </cell>
          <cell r="B184" t="str">
            <v xml:space="preserve">Roof </v>
          </cell>
          <cell r="C184" t="str">
            <v>Industrial</v>
          </cell>
          <cell r="D184" t="str">
            <v>u-Value</v>
          </cell>
          <cell r="E184">
            <v>0.16</v>
          </cell>
          <cell r="F184" t="str">
            <v xml:space="preserve"> W/m².K</v>
          </cell>
          <cell r="G184">
            <v>180</v>
          </cell>
          <cell r="H184">
            <v>196.79999999999998</v>
          </cell>
        </row>
        <row r="185">
          <cell r="A185" t="str">
            <v>Industrial (Quadcore KS1000RW - 0.18Wm2K 100mm) [u-Value=0.18 W/m².K]</v>
          </cell>
          <cell r="B185" t="str">
            <v xml:space="preserve">Roof </v>
          </cell>
          <cell r="C185" t="str">
            <v>Industrial (Quadcore KS1000RW - 0.18Wm2K 100mm)</v>
          </cell>
          <cell r="D185" t="str">
            <v>u-Value</v>
          </cell>
          <cell r="E185">
            <v>0.18</v>
          </cell>
          <cell r="F185" t="str">
            <v xml:space="preserve"> W/m².K</v>
          </cell>
          <cell r="G185"/>
          <cell r="H185">
            <v>61.62</v>
          </cell>
        </row>
        <row r="186">
          <cell r="A186" t="str">
            <v>Industrial (Quadcore KS1000RW - 0.15Wm2K 120mm) [u-Value=0.15 W/m².K]</v>
          </cell>
          <cell r="B186" t="str">
            <v xml:space="preserve">Roof </v>
          </cell>
          <cell r="C186" t="str">
            <v>Industrial (Quadcore KS1000RW - 0.15Wm2K 120mm)</v>
          </cell>
          <cell r="D186" t="str">
            <v>u-Value</v>
          </cell>
          <cell r="E186">
            <v>0.15</v>
          </cell>
          <cell r="F186" t="str">
            <v xml:space="preserve"> W/m².K</v>
          </cell>
          <cell r="G186"/>
          <cell r="H186">
            <v>67.34</v>
          </cell>
        </row>
        <row r="187">
          <cell r="A187" t="str">
            <v>Industrial [u-Value=0.18 W/m².K]</v>
          </cell>
          <cell r="B187" t="str">
            <v xml:space="preserve">Roof </v>
          </cell>
          <cell r="C187" t="str">
            <v>Industrial</v>
          </cell>
          <cell r="D187" t="str">
            <v>u-Value</v>
          </cell>
          <cell r="E187">
            <v>0.18</v>
          </cell>
          <cell r="F187" t="str">
            <v xml:space="preserve"> W/m².K</v>
          </cell>
          <cell r="G187">
            <v>180</v>
          </cell>
          <cell r="H187">
            <v>196.79999999999998</v>
          </cell>
        </row>
        <row r="188">
          <cell r="A188" t="str">
            <v>Ex Wall - LMF+MW [u-Value=0.12 W/m².K]</v>
          </cell>
          <cell r="B188" t="str">
            <v>External Wall</v>
          </cell>
          <cell r="C188" t="str">
            <v>Ex Wall - LMF+MW</v>
          </cell>
          <cell r="D188" t="str">
            <v>u-Value</v>
          </cell>
          <cell r="E188">
            <v>0.12</v>
          </cell>
          <cell r="F188" t="str">
            <v xml:space="preserve"> W/m².K</v>
          </cell>
          <cell r="G188">
            <v>540.09760000000006</v>
          </cell>
          <cell r="H188">
            <v>590.50670933333345</v>
          </cell>
        </row>
        <row r="189">
          <cell r="A189" t="str">
            <v>Ex Wall - LMF+MW [u-Value=0.13 W/m².K]</v>
          </cell>
          <cell r="B189" t="str">
            <v>External Wall</v>
          </cell>
          <cell r="C189" t="str">
            <v>Ex Wall - LMF+MW</v>
          </cell>
          <cell r="D189" t="str">
            <v>u-Value</v>
          </cell>
          <cell r="E189">
            <v>0.13</v>
          </cell>
          <cell r="F189" t="str">
            <v xml:space="preserve"> W/m².K</v>
          </cell>
          <cell r="G189">
            <v>535.36</v>
          </cell>
          <cell r="H189">
            <v>585.32693333333327</v>
          </cell>
        </row>
        <row r="190">
          <cell r="A190" t="str">
            <v>Ex Wall - LMF+MW [u-Value=0.15 W/m².K]</v>
          </cell>
          <cell r="B190" t="str">
            <v>External Wall</v>
          </cell>
          <cell r="C190" t="str">
            <v>Ex Wall - LMF+MW</v>
          </cell>
          <cell r="D190" t="str">
            <v>u-Value</v>
          </cell>
          <cell r="E190">
            <v>0.15</v>
          </cell>
          <cell r="F190" t="str">
            <v xml:space="preserve"> W/m².K</v>
          </cell>
          <cell r="G190">
            <v>521.92000000000007</v>
          </cell>
          <cell r="H190">
            <v>570.63253333333341</v>
          </cell>
        </row>
        <row r="191">
          <cell r="A191" t="str">
            <v>Ex Wall - LMF+MW [u-Value=0.18 W/m².K]</v>
          </cell>
          <cell r="B191" t="str">
            <v>External Wall</v>
          </cell>
          <cell r="C191" t="str">
            <v>Ex Wall - LMF+MW</v>
          </cell>
          <cell r="D191" t="str">
            <v>u-Value</v>
          </cell>
          <cell r="E191">
            <v>0.18</v>
          </cell>
          <cell r="F191" t="str">
            <v xml:space="preserve"> W/m².K</v>
          </cell>
          <cell r="G191">
            <v>512.96</v>
          </cell>
          <cell r="H191">
            <v>560.83626666666669</v>
          </cell>
        </row>
        <row r="192">
          <cell r="A192" t="str">
            <v>Ex Wall - LMF+MW [u-Value=0.2 W/m².K]</v>
          </cell>
          <cell r="B192" t="str">
            <v>External Wall</v>
          </cell>
          <cell r="C192" t="str">
            <v>Ex Wall - LMF+MW</v>
          </cell>
          <cell r="D192" t="str">
            <v>u-Value</v>
          </cell>
          <cell r="E192">
            <v>0.2</v>
          </cell>
          <cell r="F192" t="str">
            <v xml:space="preserve"> W/m².K</v>
          </cell>
          <cell r="G192">
            <v>505.12000000000006</v>
          </cell>
          <cell r="H192">
            <v>552.26453333333336</v>
          </cell>
        </row>
        <row r="193">
          <cell r="A193" t="str">
            <v>Ex Wall - LMF+MW [u-Value=0.25 W/m².K]</v>
          </cell>
          <cell r="B193" t="str">
            <v>External Wall</v>
          </cell>
          <cell r="C193" t="str">
            <v>Ex Wall - LMF+MW</v>
          </cell>
          <cell r="D193" t="str">
            <v>u-Value</v>
          </cell>
          <cell r="E193">
            <v>0.25</v>
          </cell>
          <cell r="F193" t="str">
            <v xml:space="preserve"> W/m².K</v>
          </cell>
          <cell r="G193">
            <v>497.28000000000003</v>
          </cell>
          <cell r="H193">
            <v>543.69280000000003</v>
          </cell>
        </row>
        <row r="194">
          <cell r="A194" t="str">
            <v>Ex Wall - Trad+MW [u-Value=0.1 W/m².K]</v>
          </cell>
          <cell r="B194" t="str">
            <v>External Wall</v>
          </cell>
          <cell r="C194" t="str">
            <v>Ex Wall - Trad+MW</v>
          </cell>
          <cell r="D194" t="str">
            <v>u-Value</v>
          </cell>
          <cell r="E194">
            <v>0.1</v>
          </cell>
          <cell r="F194" t="str">
            <v xml:space="preserve"> W/m².K</v>
          </cell>
          <cell r="G194">
            <v>265</v>
          </cell>
          <cell r="H194">
            <v>289.73333333333335</v>
          </cell>
        </row>
        <row r="195">
          <cell r="A195" t="str">
            <v>Ex Wall - Trad+MW [u-Value=0.11 W/m².K]</v>
          </cell>
          <cell r="B195" t="str">
            <v>External Wall</v>
          </cell>
          <cell r="C195" t="str">
            <v>Ex Wall - Trad+MW</v>
          </cell>
          <cell r="D195" t="str">
            <v>u-Value</v>
          </cell>
          <cell r="E195">
            <v>0.11</v>
          </cell>
          <cell r="F195" t="str">
            <v xml:space="preserve"> W/m².K</v>
          </cell>
          <cell r="G195">
            <v>261</v>
          </cell>
          <cell r="H195">
            <v>285.35999999999996</v>
          </cell>
        </row>
        <row r="196">
          <cell r="A196" t="str">
            <v>Ex Wall - Trad+MW [u-Value=0.12 W/m².K]</v>
          </cell>
          <cell r="B196" t="str">
            <v>External Wall</v>
          </cell>
          <cell r="C196" t="str">
            <v>Ex Wall - Trad+MW</v>
          </cell>
          <cell r="D196" t="str">
            <v>u-Value</v>
          </cell>
          <cell r="E196">
            <v>0.12</v>
          </cell>
          <cell r="F196" t="str">
            <v xml:space="preserve"> W/m².K</v>
          </cell>
          <cell r="G196">
            <v>258.72000000000003</v>
          </cell>
          <cell r="H196">
            <v>282.86720000000003</v>
          </cell>
        </row>
        <row r="197">
          <cell r="A197" t="str">
            <v>Ex Wall - Trad+MW [u-Value=0.13 W/m².K]</v>
          </cell>
          <cell r="B197" t="str">
            <v>External Wall</v>
          </cell>
          <cell r="C197" t="str">
            <v>Ex Wall - Trad+MW</v>
          </cell>
          <cell r="D197" t="str">
            <v>u-Value</v>
          </cell>
          <cell r="E197">
            <v>0.13</v>
          </cell>
          <cell r="F197" t="str">
            <v xml:space="preserve"> W/m².K</v>
          </cell>
          <cell r="G197">
            <v>257.1701340024286</v>
          </cell>
          <cell r="H197">
            <v>281.17267984265527</v>
          </cell>
        </row>
        <row r="198">
          <cell r="A198" t="str">
            <v>Ex Wall - Trad+MW [u-Value=0.15 W/m².K]</v>
          </cell>
          <cell r="B198" t="str">
            <v>External Wall</v>
          </cell>
          <cell r="C198" t="str">
            <v>Ex Wall - Trad+MW</v>
          </cell>
          <cell r="D198" t="str">
            <v>u-Value</v>
          </cell>
          <cell r="E198">
            <v>0.15</v>
          </cell>
          <cell r="F198" t="str">
            <v xml:space="preserve"> W/m².K</v>
          </cell>
          <cell r="G198">
            <v>250.6224</v>
          </cell>
          <cell r="H198">
            <v>274.013824</v>
          </cell>
        </row>
        <row r="199">
          <cell r="A199" t="str">
            <v>Ex Wall - Trad+MW [u-Value=0.18 W/m².K]</v>
          </cell>
          <cell r="B199" t="str">
            <v>External Wall</v>
          </cell>
          <cell r="C199" t="str">
            <v>Ex Wall - Trad+MW</v>
          </cell>
          <cell r="D199" t="str">
            <v>u-Value</v>
          </cell>
          <cell r="E199">
            <v>0.18</v>
          </cell>
          <cell r="F199" t="str">
            <v xml:space="preserve"> W/m².K</v>
          </cell>
          <cell r="G199">
            <v>246.98240000000004</v>
          </cell>
          <cell r="H199">
            <v>270.03409066666671</v>
          </cell>
        </row>
        <row r="200">
          <cell r="A200" t="str">
            <v>Ex Wall - Trad+MW [u-Value=0.2 W/m².K]</v>
          </cell>
          <cell r="B200" t="str">
            <v>External Wall</v>
          </cell>
          <cell r="C200" t="str">
            <v>Ex Wall - Trad+MW</v>
          </cell>
          <cell r="D200" t="str">
            <v>u-Value</v>
          </cell>
          <cell r="E200">
            <v>0.2</v>
          </cell>
          <cell r="F200" t="str">
            <v xml:space="preserve"> W/m².K</v>
          </cell>
          <cell r="G200">
            <v>244.16000000000003</v>
          </cell>
          <cell r="H200">
            <v>266.94826666666671</v>
          </cell>
        </row>
        <row r="201">
          <cell r="A201" t="str">
            <v>Ex Wall - Trad+MW [u-Value=0.25 W/m².K]</v>
          </cell>
          <cell r="B201" t="str">
            <v>External Wall</v>
          </cell>
          <cell r="C201" t="str">
            <v>Ex Wall - Trad+MW</v>
          </cell>
          <cell r="D201" t="str">
            <v>u-Value</v>
          </cell>
          <cell r="E201">
            <v>0.25</v>
          </cell>
          <cell r="F201" t="str">
            <v xml:space="preserve"> W/m².K</v>
          </cell>
          <cell r="G201">
            <v>240.8</v>
          </cell>
          <cell r="H201">
            <v>263.27466666666669</v>
          </cell>
        </row>
        <row r="202">
          <cell r="A202" t="str">
            <v>Industrial [u-Value=0.14 W/m².K]</v>
          </cell>
          <cell r="B202" t="str">
            <v>External Wall</v>
          </cell>
          <cell r="C202" t="str">
            <v>Industrial</v>
          </cell>
          <cell r="D202" t="str">
            <v>u-Value</v>
          </cell>
          <cell r="E202">
            <v>0.14000000000000001</v>
          </cell>
          <cell r="F202" t="str">
            <v xml:space="preserve"> W/m².K</v>
          </cell>
          <cell r="G202">
            <v>207</v>
          </cell>
          <cell r="H202">
            <v>226.32000000000002</v>
          </cell>
        </row>
        <row r="203">
          <cell r="A203" t="str">
            <v>Industrial [u-Value=0.18 W/m².K]</v>
          </cell>
          <cell r="B203" t="str">
            <v>External Wall</v>
          </cell>
          <cell r="C203" t="str">
            <v>Industrial</v>
          </cell>
          <cell r="D203" t="str">
            <v>u-Value</v>
          </cell>
          <cell r="E203">
            <v>0.18</v>
          </cell>
          <cell r="F203" t="str">
            <v xml:space="preserve"> W/m².K</v>
          </cell>
          <cell r="G203">
            <v>238</v>
          </cell>
          <cell r="H203">
            <v>260.21333333333337</v>
          </cell>
        </row>
        <row r="204">
          <cell r="A204" t="str">
            <v>Industrial [u-Value=0.26 W/m².K]</v>
          </cell>
          <cell r="B204" t="str">
            <v>External Wall</v>
          </cell>
          <cell r="C204" t="str">
            <v>Industrial</v>
          </cell>
          <cell r="D204" t="str">
            <v>u-Value</v>
          </cell>
          <cell r="E204">
            <v>0.26</v>
          </cell>
          <cell r="F204" t="str">
            <v xml:space="preserve"> W/m².K</v>
          </cell>
          <cell r="G204">
            <v>218</v>
          </cell>
          <cell r="H204">
            <v>238.34666666666669</v>
          </cell>
        </row>
        <row r="205">
          <cell r="A205" t="str">
            <v>Industrial (updated Quadcore RW LEC  - 0.26Wm2K 73mm) [u-Value=0.26 W/m².K]</v>
          </cell>
          <cell r="B205" t="str">
            <v>External Wall</v>
          </cell>
          <cell r="C205" t="str">
            <v>Industrial (updated Quadcore RW LEC  - 0.26Wm2K 73mm)</v>
          </cell>
          <cell r="D205" t="str">
            <v>u-Value</v>
          </cell>
          <cell r="E205">
            <v>0.26</v>
          </cell>
          <cell r="F205" t="str">
            <v xml:space="preserve"> W/m².K</v>
          </cell>
          <cell r="G205"/>
          <cell r="H205">
            <v>63.32</v>
          </cell>
        </row>
        <row r="206">
          <cell r="A206" t="str">
            <v>Industrial (updated Quadcore RW LEC  - 0.18Wm2K 100mm) [u-Value=0.18 W/m².K]</v>
          </cell>
          <cell r="B206" t="str">
            <v>External Wall</v>
          </cell>
          <cell r="C206" t="str">
            <v>Industrial (updated Quadcore RW LEC  - 0.18Wm2K 100mm)</v>
          </cell>
          <cell r="D206" t="str">
            <v>u-Value</v>
          </cell>
          <cell r="E206">
            <v>0.18</v>
          </cell>
          <cell r="F206" t="str">
            <v xml:space="preserve"> W/m².K</v>
          </cell>
          <cell r="G206"/>
          <cell r="H206">
            <v>67.34</v>
          </cell>
        </row>
        <row r="207">
          <cell r="A207" t="str">
            <v>Industrial (updated Quadcore RW LEC  - 0.15Wm2K 120mm) [u-Value=0.15 W/m².K]</v>
          </cell>
          <cell r="B207" t="str">
            <v>External Wall</v>
          </cell>
          <cell r="C207" t="str">
            <v>Industrial (updated Quadcore RW LEC  - 0.15Wm2K 120mm)</v>
          </cell>
          <cell r="D207" t="str">
            <v>u-Value</v>
          </cell>
          <cell r="E207">
            <v>0.15</v>
          </cell>
          <cell r="F207" t="str">
            <v xml:space="preserve"> W/m².K</v>
          </cell>
          <cell r="G207"/>
          <cell r="H207">
            <v>69.98</v>
          </cell>
        </row>
        <row r="208">
          <cell r="A208" t="str">
            <v>Semi-exposed wall (MW) [u-Value= W/m².K]</v>
          </cell>
          <cell r="B208" t="str">
            <v>External Wall</v>
          </cell>
          <cell r="C208" t="str">
            <v>Semi-exposed wall (MW)</v>
          </cell>
          <cell r="D208" t="str">
            <v>u-Value</v>
          </cell>
          <cell r="E208"/>
          <cell r="F208" t="str">
            <v xml:space="preserve"> W/m².K</v>
          </cell>
          <cell r="G208"/>
          <cell r="H208">
            <v>0</v>
          </cell>
        </row>
        <row r="209">
          <cell r="A209" t="str">
            <v>Semi-exposed wall (MW) [u-Value= W/m².K]</v>
          </cell>
          <cell r="B209" t="str">
            <v>External Wall</v>
          </cell>
          <cell r="C209" t="str">
            <v>Semi-exposed wall (MW)</v>
          </cell>
          <cell r="D209" t="str">
            <v>u-Value</v>
          </cell>
          <cell r="E209"/>
          <cell r="F209" t="str">
            <v xml:space="preserve"> W/m².K</v>
          </cell>
          <cell r="G209"/>
          <cell r="H209">
            <v>0</v>
          </cell>
        </row>
        <row r="210">
          <cell r="A210" t="str">
            <v>Semi-exposed wall (MW) [u-Value= W/m².K]</v>
          </cell>
          <cell r="B210" t="str">
            <v>External Wall</v>
          </cell>
          <cell r="C210" t="str">
            <v>Semi-exposed wall (MW)</v>
          </cell>
          <cell r="D210" t="str">
            <v>u-Value</v>
          </cell>
          <cell r="E210"/>
          <cell r="F210" t="str">
            <v xml:space="preserve"> W/m².K</v>
          </cell>
          <cell r="G210"/>
          <cell r="H210">
            <v>0</v>
          </cell>
        </row>
        <row r="211">
          <cell r="A211" t="str">
            <v>Semi-exposed wall (MW) [u-Value= W/m².K]</v>
          </cell>
          <cell r="B211" t="str">
            <v>External Wall</v>
          </cell>
          <cell r="C211" t="str">
            <v>Semi-exposed wall (MW)</v>
          </cell>
          <cell r="D211" t="str">
            <v>u-Value</v>
          </cell>
          <cell r="E211"/>
          <cell r="F211" t="str">
            <v xml:space="preserve"> W/m².K</v>
          </cell>
          <cell r="G211"/>
          <cell r="H211">
            <v>0</v>
          </cell>
        </row>
        <row r="212">
          <cell r="A212" t="str">
            <v>Semi-exposed wall (MW) [u-Value= W/m².K]</v>
          </cell>
          <cell r="B212" t="str">
            <v>External Wall</v>
          </cell>
          <cell r="C212" t="str">
            <v>Semi-exposed wall (MW)</v>
          </cell>
          <cell r="D212" t="str">
            <v>u-Value</v>
          </cell>
          <cell r="E212"/>
          <cell r="F212" t="str">
            <v xml:space="preserve"> W/m².K</v>
          </cell>
          <cell r="G212"/>
          <cell r="H212">
            <v>0</v>
          </cell>
        </row>
        <row r="213">
          <cell r="A213" t="str">
            <v>Semi-exposed wall (MW) [u-Value=0.18 W/m².K]</v>
          </cell>
          <cell r="B213" t="str">
            <v>External Wall</v>
          </cell>
          <cell r="C213" t="str">
            <v>Semi-exposed wall (MW)</v>
          </cell>
          <cell r="D213" t="str">
            <v>u-Value</v>
          </cell>
          <cell r="E213">
            <v>0.18</v>
          </cell>
          <cell r="F213" t="str">
            <v xml:space="preserve"> W/m².K</v>
          </cell>
          <cell r="G213">
            <v>165.36800000000002</v>
          </cell>
          <cell r="H213">
            <v>180.80234666666669</v>
          </cell>
        </row>
        <row r="214">
          <cell r="A214" t="str">
            <v>Semi-exposed wall (MW) [u-Value= W/m².K]</v>
          </cell>
          <cell r="B214" t="str">
            <v>External Wall</v>
          </cell>
          <cell r="C214" t="str">
            <v>Semi-exposed wall (MW)</v>
          </cell>
          <cell r="D214" t="str">
            <v>u-Value</v>
          </cell>
          <cell r="E214"/>
          <cell r="F214" t="str">
            <v xml:space="preserve"> W/m².K</v>
          </cell>
          <cell r="G214"/>
          <cell r="H214">
            <v>0</v>
          </cell>
        </row>
        <row r="215">
          <cell r="A215" t="str">
            <v>Windows [u-Value=0.8 W/m².K]</v>
          </cell>
          <cell r="B215" t="str">
            <v>External Windows</v>
          </cell>
          <cell r="C215" t="str">
            <v>Windows</v>
          </cell>
          <cell r="D215" t="str">
            <v>u-Value</v>
          </cell>
          <cell r="E215">
            <v>0.8</v>
          </cell>
          <cell r="F215" t="str">
            <v xml:space="preserve"> W/m².K</v>
          </cell>
          <cell r="G215">
            <v>468</v>
          </cell>
          <cell r="H215">
            <v>511.68</v>
          </cell>
        </row>
        <row r="216">
          <cell r="A216" t="str">
            <v>Windows [u-Value=1.2 W/m².K]</v>
          </cell>
          <cell r="B216" t="str">
            <v>External Windows</v>
          </cell>
          <cell r="C216" t="str">
            <v>Windows</v>
          </cell>
          <cell r="D216" t="str">
            <v>u-Value</v>
          </cell>
          <cell r="E216">
            <v>1.2</v>
          </cell>
          <cell r="F216" t="str">
            <v xml:space="preserve"> W/m².K</v>
          </cell>
          <cell r="G216">
            <v>390</v>
          </cell>
          <cell r="H216">
            <v>426.40000000000003</v>
          </cell>
        </row>
        <row r="217">
          <cell r="A217" t="str">
            <v>Windows [u-Value=1.4 W/m².K]</v>
          </cell>
          <cell r="B217" t="str">
            <v>External Windows</v>
          </cell>
          <cell r="C217" t="str">
            <v>Windows</v>
          </cell>
          <cell r="D217" t="str">
            <v>u-Value</v>
          </cell>
          <cell r="E217">
            <v>1.4</v>
          </cell>
          <cell r="F217" t="str">
            <v xml:space="preserve"> W/m².K</v>
          </cell>
          <cell r="G217">
            <v>312</v>
          </cell>
          <cell r="H217">
            <v>341.12</v>
          </cell>
        </row>
        <row r="218">
          <cell r="A218" t="str">
            <v>Windows [u-Value=1.6 W/m².K]</v>
          </cell>
          <cell r="B218" t="str">
            <v>External Windows</v>
          </cell>
          <cell r="C218" t="str">
            <v>Windows</v>
          </cell>
          <cell r="D218" t="str">
            <v>u-Value</v>
          </cell>
          <cell r="E218">
            <v>1.6</v>
          </cell>
          <cell r="F218" t="str">
            <v xml:space="preserve"> W/m².K</v>
          </cell>
          <cell r="G218">
            <v>300</v>
          </cell>
          <cell r="H218">
            <v>328</v>
          </cell>
        </row>
        <row r="219">
          <cell r="A219" t="str">
            <v>Industrial [u-Value=1.2 W/m².K]</v>
          </cell>
          <cell r="B219" t="str">
            <v>External Windows</v>
          </cell>
          <cell r="C219" t="str">
            <v>Industrial</v>
          </cell>
          <cell r="D219" t="str">
            <v>u-Value</v>
          </cell>
          <cell r="E219">
            <v>1.2</v>
          </cell>
          <cell r="F219" t="str">
            <v xml:space="preserve"> W/m².K</v>
          </cell>
          <cell r="G219">
            <v>450</v>
          </cell>
          <cell r="H219">
            <v>492</v>
          </cell>
        </row>
        <row r="220">
          <cell r="A220" t="str">
            <v>Industrial [u-Value=1.4 W/m².K]</v>
          </cell>
          <cell r="B220" t="str">
            <v>External Windows</v>
          </cell>
          <cell r="C220" t="str">
            <v>Industrial</v>
          </cell>
          <cell r="D220" t="str">
            <v>u-Value</v>
          </cell>
          <cell r="E220">
            <v>1.4</v>
          </cell>
          <cell r="F220" t="str">
            <v xml:space="preserve"> W/m².K</v>
          </cell>
          <cell r="G220">
            <v>400</v>
          </cell>
          <cell r="H220">
            <v>437.33333333333331</v>
          </cell>
        </row>
        <row r="221">
          <cell r="A221" t="str">
            <v>Industrial [u-Value=1.6 W/m².K]</v>
          </cell>
          <cell r="B221" t="str">
            <v>External Windows</v>
          </cell>
          <cell r="C221" t="str">
            <v>Industrial</v>
          </cell>
          <cell r="D221" t="str">
            <v>u-Value</v>
          </cell>
          <cell r="E221">
            <v>1.6</v>
          </cell>
          <cell r="F221" t="str">
            <v xml:space="preserve"> W/m².K</v>
          </cell>
          <cell r="G221">
            <v>370</v>
          </cell>
          <cell r="H221">
            <v>404.53333333333336</v>
          </cell>
        </row>
        <row r="222">
          <cell r="A222" t="str">
            <v>Doors [u-Value=1 W/m².K]</v>
          </cell>
          <cell r="B222" t="str">
            <v>External Doors</v>
          </cell>
          <cell r="C222" t="str">
            <v>Doors</v>
          </cell>
          <cell r="D222" t="str">
            <v>u-Value</v>
          </cell>
          <cell r="E222">
            <v>1</v>
          </cell>
          <cell r="F222" t="str">
            <v xml:space="preserve"> W/m².K</v>
          </cell>
          <cell r="G222">
            <v>369.6</v>
          </cell>
          <cell r="H222">
            <v>404.096</v>
          </cell>
        </row>
        <row r="223">
          <cell r="A223" t="str">
            <v>Pedestrian Doors [u-Value=1.9 W/m².K]</v>
          </cell>
          <cell r="B223" t="str">
            <v>External Doors</v>
          </cell>
          <cell r="C223" t="str">
            <v>Pedestrian Doors</v>
          </cell>
          <cell r="D223" t="str">
            <v>u-Value</v>
          </cell>
          <cell r="E223">
            <v>1.9</v>
          </cell>
          <cell r="F223" t="str">
            <v xml:space="preserve"> W/m².K</v>
          </cell>
          <cell r="G223"/>
          <cell r="H223">
            <v>712.5</v>
          </cell>
        </row>
        <row r="224">
          <cell r="A224" t="str">
            <v>Pedestrian Doors [u-Value=1.2 W/m².K]</v>
          </cell>
          <cell r="B224" t="str">
            <v>External Doors</v>
          </cell>
          <cell r="C224" t="str">
            <v>Pedestrian Doors</v>
          </cell>
          <cell r="D224" t="str">
            <v>u-Value</v>
          </cell>
          <cell r="E224">
            <v>1.2</v>
          </cell>
          <cell r="F224" t="str">
            <v xml:space="preserve"> W/m².K</v>
          </cell>
          <cell r="G224"/>
          <cell r="H224">
            <v>919.67</v>
          </cell>
        </row>
        <row r="225">
          <cell r="A225" t="str">
            <v>Vehicle Doors [u-Value=1.3 W/m².K]</v>
          </cell>
          <cell r="B225" t="str">
            <v>External Doors</v>
          </cell>
          <cell r="C225" t="str">
            <v>Vehicle Doors</v>
          </cell>
          <cell r="D225" t="str">
            <v>u-Value</v>
          </cell>
          <cell r="E225">
            <v>1.3</v>
          </cell>
          <cell r="F225" t="str">
            <v xml:space="preserve"> W/m².K</v>
          </cell>
          <cell r="G225">
            <v>262.5</v>
          </cell>
          <cell r="H225">
            <v>287</v>
          </cell>
        </row>
        <row r="226">
          <cell r="A226" t="str">
            <v>Vehicle Doors (updated) [u-Value=1.3 W/m².K]</v>
          </cell>
          <cell r="B226" t="str">
            <v>External Doors</v>
          </cell>
          <cell r="C226" t="str">
            <v>Vehicle Doors (updated)</v>
          </cell>
          <cell r="D226" t="str">
            <v>u-Value</v>
          </cell>
          <cell r="E226">
            <v>1.3</v>
          </cell>
          <cell r="F226" t="str">
            <v xml:space="preserve"> W/m².K</v>
          </cell>
          <cell r="G226"/>
          <cell r="H226">
            <v>712.5</v>
          </cell>
        </row>
        <row r="227">
          <cell r="A227" t="str">
            <v>Industrial doors [u-Value=1.5/1.3 W/m².K]</v>
          </cell>
          <cell r="B227" t="str">
            <v>External Doors</v>
          </cell>
          <cell r="C227" t="str">
            <v>Industrial doors</v>
          </cell>
          <cell r="D227" t="str">
            <v>u-Value</v>
          </cell>
          <cell r="E227" t="str">
            <v>1.5/1.3</v>
          </cell>
          <cell r="F227" t="str">
            <v xml:space="preserve"> W/m².K</v>
          </cell>
          <cell r="G227">
            <v>369.6</v>
          </cell>
          <cell r="H227">
            <v>404.096</v>
          </cell>
        </row>
        <row r="228">
          <cell r="A228" t="str">
            <v>Industrial doors [u-Value=2.0/1.3 W/m².K]</v>
          </cell>
          <cell r="B228" t="str">
            <v>External Doors</v>
          </cell>
          <cell r="C228" t="str">
            <v>Industrial doors</v>
          </cell>
          <cell r="D228" t="str">
            <v>u-Value</v>
          </cell>
          <cell r="E228" t="str">
            <v>2.0/1.3</v>
          </cell>
          <cell r="F228" t="str">
            <v xml:space="preserve"> W/m².K</v>
          </cell>
          <cell r="G228">
            <v>369.6</v>
          </cell>
          <cell r="H228">
            <v>404.096</v>
          </cell>
        </row>
        <row r="229">
          <cell r="A229" t="str">
            <v>Condensing gas boiler - system [kW output=30kW]</v>
          </cell>
          <cell r="B229" t="str">
            <v>Space Heating Heat Source</v>
          </cell>
          <cell r="C229" t="str">
            <v>Condensing gas boiler - system</v>
          </cell>
          <cell r="D229" t="str">
            <v>kW output</v>
          </cell>
          <cell r="E229">
            <v>30</v>
          </cell>
          <cell r="F229" t="str">
            <v>kW</v>
          </cell>
          <cell r="G229">
            <v>2688.0000000000005</v>
          </cell>
          <cell r="H229">
            <v>2938.8800000000006</v>
          </cell>
        </row>
        <row r="230">
          <cell r="A230" t="str">
            <v>Condensing gas boiler - system [kW output=18kW]</v>
          </cell>
          <cell r="B230" t="str">
            <v>Space Heating Heat Source</v>
          </cell>
          <cell r="C230" t="str">
            <v>Condensing gas boiler - system</v>
          </cell>
          <cell r="D230" t="str">
            <v>kW output</v>
          </cell>
          <cell r="E230">
            <v>18</v>
          </cell>
          <cell r="F230" t="str">
            <v>kW</v>
          </cell>
          <cell r="G230">
            <v>1500</v>
          </cell>
          <cell r="H230">
            <v>1640</v>
          </cell>
        </row>
        <row r="231">
          <cell r="A231" t="str">
            <v>Condensing gas boiler - combi [kW output=24kW]</v>
          </cell>
          <cell r="B231" t="str">
            <v>Space Heating Heat Source</v>
          </cell>
          <cell r="C231" t="str">
            <v>Condensing gas boiler - combi</v>
          </cell>
          <cell r="D231" t="str">
            <v>kW output</v>
          </cell>
          <cell r="E231">
            <v>24</v>
          </cell>
          <cell r="F231" t="str">
            <v>kW</v>
          </cell>
          <cell r="G231">
            <v>3147.2000000000003</v>
          </cell>
          <cell r="H231">
            <v>3440.9386666666674</v>
          </cell>
        </row>
        <row r="232">
          <cell r="A232" t="str">
            <v>Condensing gas boiler - communal [kW output=c.4kW per home]</v>
          </cell>
          <cell r="B232" t="str">
            <v>Space Heating Heat Source</v>
          </cell>
          <cell r="C232" t="str">
            <v>Condensing gas boiler - communal</v>
          </cell>
          <cell r="D232" t="str">
            <v>kW output</v>
          </cell>
          <cell r="E232" t="str">
            <v>c.4</v>
          </cell>
          <cell r="F232" t="str">
            <v>kW per home</v>
          </cell>
          <cell r="G232">
            <v>3808.0000000000005</v>
          </cell>
          <cell r="H232">
            <v>4163.4133333333339</v>
          </cell>
        </row>
        <row r="233">
          <cell r="A233" t="str">
            <v>Direct electric - no plant [kW output=0kW]</v>
          </cell>
          <cell r="B233" t="str">
            <v>Space Heating Heat Source</v>
          </cell>
          <cell r="C233" t="str">
            <v>Direct electric - no plant</v>
          </cell>
          <cell r="D233" t="str">
            <v>kW output</v>
          </cell>
          <cell r="E233">
            <v>0</v>
          </cell>
          <cell r="F233" t="str">
            <v>kW</v>
          </cell>
          <cell r="G233">
            <v>0</v>
          </cell>
          <cell r="H233">
            <v>0</v>
          </cell>
        </row>
        <row r="234">
          <cell r="A234" t="str">
            <v>Air Source Heat Pump - standard eff (no cylinder) [kW output=8.5kW]</v>
          </cell>
          <cell r="B234" t="str">
            <v>Space Heating Heat Source</v>
          </cell>
          <cell r="C234" t="str">
            <v>Air Source Heat Pump - standard eff (no cylinder)</v>
          </cell>
          <cell r="D234" t="str">
            <v>kW output</v>
          </cell>
          <cell r="E234">
            <v>8.5</v>
          </cell>
          <cell r="F234" t="str">
            <v>kW</v>
          </cell>
          <cell r="G234">
            <v>4256</v>
          </cell>
          <cell r="H234">
            <v>4653.2266666666674</v>
          </cell>
        </row>
        <row r="235">
          <cell r="A235" t="str">
            <v>Air Source Heat Pump - standard eff (no cylinder) [kW output=5kW]</v>
          </cell>
          <cell r="B235" t="str">
            <v>Space Heating Heat Source</v>
          </cell>
          <cell r="C235" t="str">
            <v>Air Source Heat Pump - standard eff (no cylinder)</v>
          </cell>
          <cell r="D235" t="str">
            <v>kW output</v>
          </cell>
          <cell r="E235">
            <v>5</v>
          </cell>
          <cell r="F235" t="str">
            <v>kW</v>
          </cell>
          <cell r="G235">
            <v>3472.0000000000005</v>
          </cell>
          <cell r="H235">
            <v>3796.0533333333342</v>
          </cell>
        </row>
        <row r="236">
          <cell r="A236" t="str">
            <v>Air Source Heat Pump - higher eff (incl cylinder) [kW output=5kW]</v>
          </cell>
          <cell r="B236" t="str">
            <v>Space Heating Heat Source</v>
          </cell>
          <cell r="C236" t="str">
            <v>Air Source Heat Pump - higher eff (incl cylinder)</v>
          </cell>
          <cell r="D236" t="str">
            <v>kW output</v>
          </cell>
          <cell r="E236">
            <v>5</v>
          </cell>
          <cell r="F236" t="str">
            <v>kW</v>
          </cell>
          <cell r="G236">
            <v>6160.0000000000009</v>
          </cell>
          <cell r="H236">
            <v>6734.9333333333343</v>
          </cell>
        </row>
        <row r="237">
          <cell r="A237" t="str">
            <v>Air Source Heat Pump - communal [kW output=4kW]</v>
          </cell>
          <cell r="B237" t="str">
            <v>Space Heating Heat Source</v>
          </cell>
          <cell r="C237" t="str">
            <v>Air Source Heat Pump - communal</v>
          </cell>
          <cell r="D237" t="str">
            <v>kW output</v>
          </cell>
          <cell r="E237">
            <v>4</v>
          </cell>
          <cell r="F237" t="str">
            <v>kW</v>
          </cell>
          <cell r="G237">
            <v>5824.0000000000009</v>
          </cell>
          <cell r="H237">
            <v>6367.5733333333337</v>
          </cell>
        </row>
        <row r="238">
          <cell r="A238" t="str">
            <v>none</v>
          </cell>
          <cell r="B238" t="str">
            <v>Space Heating Heat Source</v>
          </cell>
          <cell r="C238" t="str">
            <v>none</v>
          </cell>
          <cell r="D238"/>
          <cell r="E238"/>
          <cell r="F238"/>
          <cell r="G238">
            <v>0</v>
          </cell>
          <cell r="H238">
            <v>0</v>
          </cell>
        </row>
        <row r="239">
          <cell r="A239" t="str">
            <v>Non dom - Condensing gas boiler - system [kW output=1kW]</v>
          </cell>
          <cell r="B239" t="str">
            <v>Space Heating Heat Source</v>
          </cell>
          <cell r="C239" t="str">
            <v>Non dom - Condensing gas boiler - system</v>
          </cell>
          <cell r="D239" t="str">
            <v>kW output</v>
          </cell>
          <cell r="E239">
            <v>1</v>
          </cell>
          <cell r="F239" t="str">
            <v>kW</v>
          </cell>
          <cell r="G239">
            <v>50.400000000000006</v>
          </cell>
          <cell r="H239">
            <v>55.104000000000006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Front Cover"/>
      <sheetName val="Rev Control"/>
      <sheetName val="Contact Det"/>
      <sheetName val="Contents"/>
      <sheetName val="Cost Summary All Resi Bat"/>
      <sheetName val="Areas and specs"/>
      <sheetName val="Cost Summary All Resi"/>
      <sheetName val="Cost Summary - All scenarios NR"/>
      <sheetName val="Bungalow"/>
      <sheetName val="Detached"/>
      <sheetName val="Semi"/>
      <sheetName val="Low rise"/>
      <sheetName val="Mid rise"/>
      <sheetName val="Elemental Database"/>
      <sheetName val="Reference construction costs"/>
      <sheetName val="BCIS Localisation"/>
      <sheetName val="Ground Floors"/>
      <sheetName val="Air tightness and bridging"/>
      <sheetName val="External walls"/>
      <sheetName val="Roofs"/>
      <sheetName val="Windows"/>
      <sheetName val="Heating, HW and cooling"/>
      <sheetName val="Ventilation"/>
      <sheetName val="Photovoltaics"/>
      <sheetName val="Lighting"/>
    </sheetNames>
    <sheetDataSet>
      <sheetData sheetId="0"/>
      <sheetData sheetId="1"/>
      <sheetData sheetId="2"/>
      <sheetData sheetId="3">
        <row r="13">
          <cell r="B13" t="str">
            <v>Detached house</v>
          </cell>
        </row>
        <row r="14">
          <cell r="B14" t="str">
            <v>Semi-detached house</v>
          </cell>
        </row>
        <row r="15">
          <cell r="B15" t="str">
            <v>Mid-rise block of flats</v>
          </cell>
        </row>
        <row r="16">
          <cell r="B16" t="str">
            <v>Low-rise block of flats</v>
          </cell>
        </row>
        <row r="17">
          <cell r="B17" t="str">
            <v>Bungalow</v>
          </cell>
        </row>
      </sheetData>
      <sheetData sheetId="4"/>
      <sheetData sheetId="5">
        <row r="3">
          <cell r="C3">
            <v>1</v>
          </cell>
          <cell r="E3">
            <v>1</v>
          </cell>
          <cell r="F3">
            <v>1</v>
          </cell>
          <cell r="G3">
            <v>7</v>
          </cell>
        </row>
        <row r="5">
          <cell r="C5">
            <v>142</v>
          </cell>
          <cell r="E5">
            <v>93</v>
          </cell>
          <cell r="F5">
            <v>54.5</v>
          </cell>
          <cell r="G5">
            <v>649</v>
          </cell>
        </row>
        <row r="6">
          <cell r="C6">
            <v>71</v>
          </cell>
          <cell r="E6">
            <v>46.5</v>
          </cell>
          <cell r="F6">
            <v>54.5</v>
          </cell>
          <cell r="G6">
            <v>162</v>
          </cell>
        </row>
        <row r="7">
          <cell r="C7">
            <v>198</v>
          </cell>
          <cell r="E7">
            <v>111</v>
          </cell>
          <cell r="F7">
            <v>69</v>
          </cell>
          <cell r="G7">
            <v>632</v>
          </cell>
        </row>
        <row r="9">
          <cell r="E9">
            <v>51</v>
          </cell>
          <cell r="F9">
            <v>31</v>
          </cell>
        </row>
        <row r="10">
          <cell r="H10">
            <v>0</v>
          </cell>
        </row>
        <row r="11">
          <cell r="C11">
            <v>71</v>
          </cell>
          <cell r="E11">
            <v>46.5</v>
          </cell>
          <cell r="F11">
            <v>54.5</v>
          </cell>
          <cell r="G11">
            <v>246</v>
          </cell>
        </row>
        <row r="15">
          <cell r="C15">
            <v>32.4</v>
          </cell>
          <cell r="E15">
            <v>17.7</v>
          </cell>
          <cell r="F15">
            <v>9.6999999999999993</v>
          </cell>
          <cell r="G15">
            <v>159</v>
          </cell>
        </row>
        <row r="17">
          <cell r="C17">
            <v>2.1</v>
          </cell>
          <cell r="E17">
            <v>2.1</v>
          </cell>
          <cell r="F17">
            <v>2.1</v>
          </cell>
          <cell r="G17">
            <v>5.8</v>
          </cell>
        </row>
        <row r="18">
          <cell r="G18">
            <v>3.2</v>
          </cell>
        </row>
      </sheetData>
      <sheetData sheetId="6">
        <row r="11">
          <cell r="C11" t="str">
            <v>Detached house</v>
          </cell>
        </row>
      </sheetData>
      <sheetData sheetId="7"/>
      <sheetData sheetId="8"/>
      <sheetData sheetId="9">
        <row r="4">
          <cell r="T4" t="str">
            <v>Cost per building</v>
          </cell>
        </row>
      </sheetData>
      <sheetData sheetId="10">
        <row r="4">
          <cell r="AA4" t="str">
            <v>Cost Δ per building</v>
          </cell>
        </row>
      </sheetData>
      <sheetData sheetId="11"/>
      <sheetData sheetId="12">
        <row r="6">
          <cell r="AA6">
            <v>0</v>
          </cell>
          <cell r="AB6">
            <v>0</v>
          </cell>
          <cell r="AC6">
            <v>0</v>
          </cell>
          <cell r="AF6">
            <v>32703.350399999967</v>
          </cell>
          <cell r="AG6">
            <v>0</v>
          </cell>
          <cell r="AH6">
            <v>0</v>
          </cell>
          <cell r="AI6">
            <v>0</v>
          </cell>
          <cell r="AL6">
            <v>32703.350399999967</v>
          </cell>
        </row>
        <row r="7">
          <cell r="AA7">
            <v>0</v>
          </cell>
          <cell r="AB7">
            <v>0</v>
          </cell>
          <cell r="AC7">
            <v>0</v>
          </cell>
          <cell r="AF7">
            <v>39890.854080000077</v>
          </cell>
          <cell r="AG7">
            <v>0</v>
          </cell>
          <cell r="AH7">
            <v>0</v>
          </cell>
          <cell r="AI7">
            <v>0</v>
          </cell>
          <cell r="AL7">
            <v>39890.854080000077</v>
          </cell>
        </row>
        <row r="8">
          <cell r="AA8">
            <v>0</v>
          </cell>
          <cell r="AB8">
            <v>0</v>
          </cell>
          <cell r="AC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L8">
            <v>0</v>
          </cell>
        </row>
        <row r="9">
          <cell r="AA9">
            <v>0</v>
          </cell>
          <cell r="AB9">
            <v>0</v>
          </cell>
          <cell r="AC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L9">
            <v>0</v>
          </cell>
        </row>
        <row r="10">
          <cell r="AA10">
            <v>0</v>
          </cell>
          <cell r="AB10">
            <v>0</v>
          </cell>
          <cell r="AC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L10">
            <v>0</v>
          </cell>
        </row>
        <row r="11">
          <cell r="AA11">
            <v>0</v>
          </cell>
          <cell r="AB11">
            <v>0</v>
          </cell>
          <cell r="AC11">
            <v>0</v>
          </cell>
          <cell r="AF11">
            <v>3024.2085611793154</v>
          </cell>
          <cell r="AG11">
            <v>0</v>
          </cell>
          <cell r="AH11">
            <v>0</v>
          </cell>
          <cell r="AI11">
            <v>0</v>
          </cell>
          <cell r="AL11">
            <v>3024.2085611793154</v>
          </cell>
        </row>
        <row r="12">
          <cell r="AA12">
            <v>0</v>
          </cell>
          <cell r="AB12">
            <v>0</v>
          </cell>
          <cell r="AC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L12">
            <v>0</v>
          </cell>
        </row>
        <row r="13">
          <cell r="AA13">
            <v>0</v>
          </cell>
          <cell r="AB13">
            <v>0</v>
          </cell>
          <cell r="AC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L13">
            <v>0</v>
          </cell>
        </row>
        <row r="14">
          <cell r="AA14">
            <v>0</v>
          </cell>
          <cell r="AB14">
            <v>0</v>
          </cell>
          <cell r="AC14">
            <v>0</v>
          </cell>
          <cell r="AF14">
            <v>47547.601919999986</v>
          </cell>
          <cell r="AG14">
            <v>0</v>
          </cell>
          <cell r="AH14">
            <v>0</v>
          </cell>
          <cell r="AI14">
            <v>0</v>
          </cell>
          <cell r="AL14">
            <v>47547.601919999986</v>
          </cell>
        </row>
        <row r="15">
          <cell r="AA15">
            <v>0</v>
          </cell>
          <cell r="AB15">
            <v>0</v>
          </cell>
          <cell r="AC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L15">
            <v>0</v>
          </cell>
        </row>
        <row r="16">
          <cell r="AA16">
            <v>0</v>
          </cell>
          <cell r="AB16">
            <v>0</v>
          </cell>
          <cell r="AC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L16">
            <v>0</v>
          </cell>
        </row>
        <row r="17">
          <cell r="AA17">
            <v>0</v>
          </cell>
          <cell r="AB17">
            <v>0</v>
          </cell>
          <cell r="AC17">
            <v>8213.76</v>
          </cell>
          <cell r="AF17">
            <v>16377.051428571429</v>
          </cell>
          <cell r="AG17">
            <v>0</v>
          </cell>
          <cell r="AH17">
            <v>0</v>
          </cell>
          <cell r="AI17">
            <v>8213.76</v>
          </cell>
          <cell r="AL17">
            <v>16377.051428571429</v>
          </cell>
        </row>
        <row r="18">
          <cell r="AA18">
            <v>0</v>
          </cell>
          <cell r="AB18">
            <v>0</v>
          </cell>
          <cell r="AC18">
            <v>27909.120000000006</v>
          </cell>
          <cell r="AF18">
            <v>27909.120000000006</v>
          </cell>
          <cell r="AG18">
            <v>0</v>
          </cell>
          <cell r="AH18">
            <v>0</v>
          </cell>
          <cell r="AI18">
            <v>27909.120000000006</v>
          </cell>
          <cell r="AL18">
            <v>27909.120000000006</v>
          </cell>
        </row>
        <row r="19">
          <cell r="C19">
            <v>3201.6</v>
          </cell>
          <cell r="AA19">
            <v>0</v>
          </cell>
          <cell r="AB19">
            <v>0</v>
          </cell>
          <cell r="AC19">
            <v>77760.460800000001</v>
          </cell>
          <cell r="AF19">
            <v>77760.460800000001</v>
          </cell>
          <cell r="AG19">
            <v>0</v>
          </cell>
          <cell r="AH19">
            <v>0</v>
          </cell>
          <cell r="AI19">
            <v>77760.460800000001</v>
          </cell>
          <cell r="AL19">
            <v>77760.460800000001</v>
          </cell>
        </row>
        <row r="20">
          <cell r="AA20">
            <v>0</v>
          </cell>
          <cell r="AB20">
            <v>767.77617719305522</v>
          </cell>
          <cell r="AC20">
            <v>15630.845948290933</v>
          </cell>
          <cell r="AF20">
            <v>15630.845948290933</v>
          </cell>
          <cell r="AG20">
            <v>-767.77617719305522</v>
          </cell>
          <cell r="AH20">
            <v>0</v>
          </cell>
          <cell r="AI20">
            <v>14863.069771097878</v>
          </cell>
          <cell r="AL20">
            <v>14863.069771097878</v>
          </cell>
        </row>
        <row r="22">
          <cell r="AA22">
            <v>0</v>
          </cell>
          <cell r="AB22">
            <v>0</v>
          </cell>
          <cell r="AC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L22">
            <v>0</v>
          </cell>
        </row>
        <row r="23">
          <cell r="AA23">
            <v>0</v>
          </cell>
          <cell r="AB23">
            <v>-23868.644776119399</v>
          </cell>
          <cell r="AC23">
            <v>-23868.644776119399</v>
          </cell>
          <cell r="AF23">
            <v>-23868.644776119399</v>
          </cell>
          <cell r="AG23">
            <v>23868.644776119399</v>
          </cell>
          <cell r="AH23">
            <v>0</v>
          </cell>
          <cell r="AI23">
            <v>0</v>
          </cell>
          <cell r="AL23">
            <v>0</v>
          </cell>
        </row>
        <row r="24">
          <cell r="AA24">
            <v>0</v>
          </cell>
          <cell r="AB24">
            <v>34046.86567164179</v>
          </cell>
          <cell r="AC24">
            <v>0</v>
          </cell>
          <cell r="AF24">
            <v>0</v>
          </cell>
          <cell r="AG24">
            <v>-34046.86567164179</v>
          </cell>
          <cell r="AH24">
            <v>0</v>
          </cell>
          <cell r="AI24">
            <v>-34046.86567164179</v>
          </cell>
          <cell r="AL24">
            <v>-34046.86567164179</v>
          </cell>
        </row>
        <row r="25">
          <cell r="AC25">
            <v>34046.86567164179</v>
          </cell>
          <cell r="AF25">
            <v>0</v>
          </cell>
        </row>
        <row r="26">
          <cell r="AC26">
            <v>0</v>
          </cell>
          <cell r="AF26">
            <v>34046.86567164179</v>
          </cell>
          <cell r="AI26">
            <v>0</v>
          </cell>
          <cell r="AL26">
            <v>34046.86567164179</v>
          </cell>
        </row>
        <row r="27">
          <cell r="AC27">
            <v>0</v>
          </cell>
          <cell r="AI27">
            <v>0</v>
          </cell>
        </row>
        <row r="29">
          <cell r="U29">
            <v>10945.997072715545</v>
          </cell>
        </row>
        <row r="34">
          <cell r="AA34">
            <v>0</v>
          </cell>
          <cell r="AB34">
            <v>75718.944000000018</v>
          </cell>
          <cell r="AC34">
            <v>75718.944000000018</v>
          </cell>
          <cell r="AF34">
            <v>75718.944000000018</v>
          </cell>
          <cell r="AG34">
            <v>-75718.944000000018</v>
          </cell>
          <cell r="AH34">
            <v>0</v>
          </cell>
          <cell r="AI34">
            <v>0</v>
          </cell>
          <cell r="AL34">
            <v>0</v>
          </cell>
        </row>
        <row r="35">
          <cell r="AA35">
            <v>0</v>
          </cell>
          <cell r="AB35">
            <v>0</v>
          </cell>
          <cell r="AC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L35">
            <v>0</v>
          </cell>
        </row>
        <row r="36">
          <cell r="AA36">
            <v>0</v>
          </cell>
          <cell r="AB36">
            <v>0</v>
          </cell>
          <cell r="AC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L36">
            <v>0</v>
          </cell>
        </row>
        <row r="37">
          <cell r="AA37">
            <v>0</v>
          </cell>
          <cell r="AB37">
            <v>0</v>
          </cell>
          <cell r="AC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L37">
            <v>0</v>
          </cell>
        </row>
        <row r="38">
          <cell r="AA38">
            <v>0</v>
          </cell>
          <cell r="AB38">
            <v>0</v>
          </cell>
          <cell r="AC38">
            <v>-29675.52</v>
          </cell>
          <cell r="AF38">
            <v>-29675.52</v>
          </cell>
          <cell r="AG38">
            <v>0</v>
          </cell>
          <cell r="AH38">
            <v>0</v>
          </cell>
          <cell r="AI38">
            <v>-29675.52</v>
          </cell>
          <cell r="AL38">
            <v>-29675.52</v>
          </cell>
        </row>
        <row r="39">
          <cell r="AA39">
            <v>0</v>
          </cell>
          <cell r="AB39">
            <v>0</v>
          </cell>
          <cell r="AC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L39">
            <v>0</v>
          </cell>
        </row>
        <row r="40">
          <cell r="AA40">
            <v>0</v>
          </cell>
          <cell r="AB40">
            <v>4204.0320000000002</v>
          </cell>
          <cell r="AC40">
            <v>4204.0320000000002</v>
          </cell>
          <cell r="AF40">
            <v>4204.0320000000002</v>
          </cell>
          <cell r="AG40">
            <v>-4204.0320000000002</v>
          </cell>
          <cell r="AH40">
            <v>0</v>
          </cell>
          <cell r="AI40">
            <v>0</v>
          </cell>
          <cell r="AL40">
            <v>0</v>
          </cell>
        </row>
        <row r="42">
          <cell r="U42">
            <v>79922.976000000024</v>
          </cell>
        </row>
      </sheetData>
      <sheetData sheetId="13">
        <row r="4">
          <cell r="A4" t="str">
            <v>Composite Heading*</v>
          </cell>
          <cell r="B4" t="str">
            <v>Element</v>
          </cell>
          <cell r="C4" t="str">
            <v>Type</v>
          </cell>
          <cell r="D4" t="str">
            <v>Aspect</v>
          </cell>
          <cell r="E4" t="str">
            <v>Value</v>
          </cell>
          <cell r="F4" t="str">
            <v>Unit</v>
          </cell>
          <cell r="G4" t="str">
            <v>Q3 2022</v>
          </cell>
          <cell r="H4" t="str">
            <v>Q2 2026</v>
          </cell>
        </row>
        <row r="5">
          <cell r="A5" t="str">
            <v>Grd Floor [u-Value=0.15 W/m².K]</v>
          </cell>
          <cell r="B5" t="str">
            <v>Ground Floor</v>
          </cell>
          <cell r="C5" t="str">
            <v>Grd Floor</v>
          </cell>
          <cell r="D5" t="str">
            <v>u-Value</v>
          </cell>
          <cell r="E5">
            <v>0.15</v>
          </cell>
          <cell r="F5" t="str">
            <v xml:space="preserve"> W/m².K</v>
          </cell>
          <cell r="G5">
            <v>166</v>
          </cell>
          <cell r="H5">
            <v>183.26399999999998</v>
          </cell>
        </row>
        <row r="6">
          <cell r="A6" t="str">
            <v>Grd Floor [u-Value=0.17 W/m².K]</v>
          </cell>
          <cell r="B6" t="str">
            <v>Ground Floor</v>
          </cell>
          <cell r="C6" t="str">
            <v>Grd Floor</v>
          </cell>
          <cell r="D6" t="str">
            <v>u-Value</v>
          </cell>
          <cell r="E6">
            <v>0.17</v>
          </cell>
          <cell r="F6" t="str">
            <v xml:space="preserve"> W/m².K</v>
          </cell>
          <cell r="G6">
            <v>163.5</v>
          </cell>
          <cell r="H6">
            <v>180.50399999999999</v>
          </cell>
        </row>
        <row r="7">
          <cell r="A7" t="str">
            <v>Grd Floor [u-Value=0.13 W/m².K]</v>
          </cell>
          <cell r="B7" t="str">
            <v>Ground Floor</v>
          </cell>
          <cell r="C7" t="str">
            <v>Grd Floor</v>
          </cell>
          <cell r="D7" t="str">
            <v>u-Value</v>
          </cell>
          <cell r="E7">
            <v>0.13</v>
          </cell>
          <cell r="F7" t="str">
            <v xml:space="preserve"> W/m².K</v>
          </cell>
          <cell r="G7">
            <v>171</v>
          </cell>
          <cell r="H7">
            <v>188.78400000000002</v>
          </cell>
        </row>
        <row r="8">
          <cell r="A8" t="str">
            <v>Grd Floor [u-Value=0.12 W/m².K]</v>
          </cell>
          <cell r="B8" t="str">
            <v>Ground Floor</v>
          </cell>
          <cell r="C8" t="str">
            <v>Grd Floor</v>
          </cell>
          <cell r="D8" t="str">
            <v>u-Value</v>
          </cell>
          <cell r="E8">
            <v>0.12</v>
          </cell>
          <cell r="F8" t="str">
            <v xml:space="preserve"> W/m².K</v>
          </cell>
          <cell r="G8">
            <v>175</v>
          </cell>
          <cell r="H8">
            <v>193.20000000000002</v>
          </cell>
        </row>
        <row r="9">
          <cell r="A9" t="str">
            <v>Grd Floor [u-Value=0.1 W/m².K]</v>
          </cell>
          <cell r="B9" t="str">
            <v>Ground Floor</v>
          </cell>
          <cell r="C9" t="str">
            <v>Grd Floor</v>
          </cell>
          <cell r="D9" t="str">
            <v>u-Value</v>
          </cell>
          <cell r="E9">
            <v>0.1</v>
          </cell>
          <cell r="F9" t="str">
            <v xml:space="preserve"> W/m².K</v>
          </cell>
          <cell r="G9">
            <v>193</v>
          </cell>
          <cell r="H9">
            <v>213.07200000000003</v>
          </cell>
        </row>
        <row r="10">
          <cell r="A10" t="str">
            <v>Grd Floor [u-Value=0.11 W/m².K]</v>
          </cell>
          <cell r="B10" t="str">
            <v>Ground Floor</v>
          </cell>
          <cell r="C10" t="str">
            <v>Grd Floor</v>
          </cell>
          <cell r="D10" t="str">
            <v>u-Value</v>
          </cell>
          <cell r="E10">
            <v>0.11</v>
          </cell>
          <cell r="F10" t="str">
            <v xml:space="preserve"> W/m².K</v>
          </cell>
          <cell r="G10">
            <v>183.13353126237621</v>
          </cell>
          <cell r="H10">
            <v>202.17941851366334</v>
          </cell>
        </row>
        <row r="11">
          <cell r="A11" t="str">
            <v>Grd Floor [u-Value=0.09 W/m².K]</v>
          </cell>
          <cell r="B11" t="str">
            <v>Ground Floor</v>
          </cell>
          <cell r="C11" t="str">
            <v>Grd Floor</v>
          </cell>
          <cell r="D11" t="str">
            <v>u-Value</v>
          </cell>
          <cell r="E11">
            <v>0.09</v>
          </cell>
          <cell r="F11" t="str">
            <v xml:space="preserve"> W/m².K</v>
          </cell>
          <cell r="G11">
            <v>202.08964336633665</v>
          </cell>
          <cell r="H11">
            <v>223.10696627643566</v>
          </cell>
        </row>
        <row r="12">
          <cell r="A12" t="str">
            <v>Grd Floor [u-Value=0.08 W/m².K]</v>
          </cell>
          <cell r="B12" t="str">
            <v>Ground Floor</v>
          </cell>
          <cell r="C12" t="str">
            <v>Grd Floor</v>
          </cell>
          <cell r="D12" t="str">
            <v>u-Value</v>
          </cell>
          <cell r="E12">
            <v>0.08</v>
          </cell>
          <cell r="F12" t="str">
            <v xml:space="preserve"> W/m².K</v>
          </cell>
          <cell r="G12">
            <v>213</v>
          </cell>
          <cell r="H12">
            <v>235.15199999999999</v>
          </cell>
        </row>
        <row r="13">
          <cell r="A13" t="str">
            <v>Industrial [u-Value=3 W/m².K]</v>
          </cell>
          <cell r="B13" t="str">
            <v>Ground Floor</v>
          </cell>
          <cell r="C13" t="str">
            <v>Industrial</v>
          </cell>
          <cell r="D13" t="str">
            <v>u-Value</v>
          </cell>
          <cell r="E13">
            <v>3</v>
          </cell>
          <cell r="F13" t="str">
            <v xml:space="preserve"> W/m².K</v>
          </cell>
          <cell r="G13">
            <v>162</v>
          </cell>
          <cell r="H13">
            <v>178.84799999999998</v>
          </cell>
        </row>
        <row r="14">
          <cell r="A14" t="str">
            <v>Industrial [u-Value=0.13 W/m².K]</v>
          </cell>
          <cell r="B14" t="str">
            <v>Ground Floor</v>
          </cell>
          <cell r="C14" t="str">
            <v>Industrial</v>
          </cell>
          <cell r="D14" t="str">
            <v>u-Value</v>
          </cell>
          <cell r="E14">
            <v>0.13</v>
          </cell>
          <cell r="F14" t="str">
            <v xml:space="preserve"> W/m².K</v>
          </cell>
          <cell r="G14">
            <v>194</v>
          </cell>
          <cell r="H14">
            <v>214.17599999999999</v>
          </cell>
        </row>
        <row r="15">
          <cell r="A15" t="str">
            <v>Industrial [u-Value=0.15 W/m².K]</v>
          </cell>
          <cell r="B15" t="str">
            <v>Ground Floor</v>
          </cell>
          <cell r="C15" t="str">
            <v>Industrial</v>
          </cell>
          <cell r="D15" t="str">
            <v>u-Value</v>
          </cell>
          <cell r="E15">
            <v>0.15</v>
          </cell>
          <cell r="F15" t="str">
            <v xml:space="preserve"> W/m².K</v>
          </cell>
          <cell r="H15">
            <v>205.89</v>
          </cell>
        </row>
        <row r="16">
          <cell r="A16" t="str">
            <v>Industrial [u-Value=0.22 W/m².K]</v>
          </cell>
          <cell r="B16" t="str">
            <v>Ground Floor</v>
          </cell>
          <cell r="C16" t="str">
            <v>Industrial</v>
          </cell>
          <cell r="D16" t="str">
            <v>u-Value</v>
          </cell>
          <cell r="E16">
            <v>0.22</v>
          </cell>
          <cell r="F16" t="str">
            <v xml:space="preserve"> W/m².K</v>
          </cell>
          <cell r="G16">
            <v>181</v>
          </cell>
          <cell r="H16">
            <v>199.82400000000001</v>
          </cell>
        </row>
        <row r="17">
          <cell r="A17" t="str">
            <v>Roof - Ins at Joists [u-Value=0.1 W/m².K]</v>
          </cell>
          <cell r="B17" t="str">
            <v xml:space="preserve">Roof </v>
          </cell>
          <cell r="C17" t="str">
            <v>Roof - Ins at Joists</v>
          </cell>
          <cell r="D17" t="str">
            <v>u-Value</v>
          </cell>
          <cell r="E17">
            <v>0.1</v>
          </cell>
          <cell r="F17" t="str">
            <v xml:space="preserve"> W/m².K</v>
          </cell>
          <cell r="G17">
            <v>212</v>
          </cell>
          <cell r="H17">
            <v>234.048</v>
          </cell>
        </row>
        <row r="18">
          <cell r="A18" t="str">
            <v>Roof - Ins at Joists [u-Value=0.09 W/m².K]</v>
          </cell>
          <cell r="B18" t="str">
            <v xml:space="preserve">Roof </v>
          </cell>
          <cell r="C18" t="str">
            <v>Roof - Ins at Joists</v>
          </cell>
          <cell r="D18" t="str">
            <v>u-Value</v>
          </cell>
          <cell r="E18">
            <v>0.09</v>
          </cell>
          <cell r="F18" t="str">
            <v xml:space="preserve"> W/m².K</v>
          </cell>
          <cell r="G18">
            <v>212.88390663390661</v>
          </cell>
          <cell r="H18">
            <v>235.02383292383288</v>
          </cell>
        </row>
        <row r="19">
          <cell r="A19" t="str">
            <v>Roof - Ins at Joists [u-Value=0.08 W/m².K]</v>
          </cell>
          <cell r="B19" t="str">
            <v xml:space="preserve">Roof </v>
          </cell>
          <cell r="C19" t="str">
            <v>Roof - Ins at Joists</v>
          </cell>
          <cell r="D19" t="str">
            <v>u-Value</v>
          </cell>
          <cell r="E19">
            <v>0.08</v>
          </cell>
          <cell r="F19" t="str">
            <v xml:space="preserve"> W/m².K</v>
          </cell>
          <cell r="G19">
            <v>215.85073710073706</v>
          </cell>
          <cell r="H19">
            <v>238.29921375921373</v>
          </cell>
        </row>
        <row r="20">
          <cell r="A20" t="str">
            <v>Roof - Ins at Joists [u-Value=0.12 W/m².K]</v>
          </cell>
          <cell r="B20" t="str">
            <v xml:space="preserve">Roof </v>
          </cell>
          <cell r="C20" t="str">
            <v>Roof - Ins at Joists</v>
          </cell>
          <cell r="D20" t="str">
            <v>u-Value</v>
          </cell>
          <cell r="E20">
            <v>0.12</v>
          </cell>
          <cell r="F20" t="str">
            <v xml:space="preserve"> W/m².K</v>
          </cell>
          <cell r="G20">
            <v>203.9834152334152</v>
          </cell>
          <cell r="H20">
            <v>225.19769041769038</v>
          </cell>
        </row>
        <row r="21">
          <cell r="A21" t="str">
            <v>Roof - Ins at Joists [u-Value=0.13 W/m².K]</v>
          </cell>
          <cell r="B21" t="str">
            <v xml:space="preserve">Roof </v>
          </cell>
          <cell r="C21" t="str">
            <v>Roof - Ins at Joists</v>
          </cell>
          <cell r="D21" t="str">
            <v>u-Value</v>
          </cell>
          <cell r="E21">
            <v>0.13</v>
          </cell>
          <cell r="F21" t="str">
            <v xml:space="preserve"> W/m².K</v>
          </cell>
          <cell r="G21">
            <v>201.01658476658474</v>
          </cell>
          <cell r="H21">
            <v>221.92230958230954</v>
          </cell>
        </row>
        <row r="22">
          <cell r="A22" t="str">
            <v>Roof - Ins at Joists [u-Value=0.11 W/m².K]</v>
          </cell>
          <cell r="B22" t="str">
            <v xml:space="preserve">Roof </v>
          </cell>
          <cell r="C22" t="str">
            <v>Roof - Ins at Joists</v>
          </cell>
          <cell r="D22" t="str">
            <v>u-Value</v>
          </cell>
          <cell r="E22">
            <v>0.11</v>
          </cell>
          <cell r="F22" t="str">
            <v xml:space="preserve"> W/m².K</v>
          </cell>
          <cell r="G22">
            <v>209</v>
          </cell>
          <cell r="H22">
            <v>230.73600000000002</v>
          </cell>
        </row>
        <row r="23">
          <cell r="A23" t="str">
            <v>Roof - Flat [u-Value=0.1 W/m².K]</v>
          </cell>
          <cell r="B23" t="str">
            <v xml:space="preserve">Roof </v>
          </cell>
          <cell r="C23" t="str">
            <v>Roof - Flat</v>
          </cell>
          <cell r="D23" t="str">
            <v>u-Value</v>
          </cell>
          <cell r="E23">
            <v>0.1</v>
          </cell>
          <cell r="F23" t="str">
            <v xml:space="preserve"> W/m².K</v>
          </cell>
          <cell r="G23">
            <v>324</v>
          </cell>
          <cell r="H23">
            <v>357.69599999999997</v>
          </cell>
        </row>
        <row r="24">
          <cell r="A24" t="str">
            <v>Roof - Flat [u-Value=0.11 W/m².K]</v>
          </cell>
          <cell r="B24" t="str">
            <v xml:space="preserve">Roof </v>
          </cell>
          <cell r="C24" t="str">
            <v>Roof - Flat</v>
          </cell>
          <cell r="D24" t="str">
            <v>u-Value</v>
          </cell>
          <cell r="E24">
            <v>0.11</v>
          </cell>
          <cell r="F24" t="str">
            <v xml:space="preserve"> W/m².K</v>
          </cell>
          <cell r="G24">
            <v>320</v>
          </cell>
          <cell r="H24">
            <v>353.28000000000003</v>
          </cell>
        </row>
        <row r="25">
          <cell r="A25" t="str">
            <v>Roof - Flat [u-Value=0.12 W/m².K]</v>
          </cell>
          <cell r="B25" t="str">
            <v xml:space="preserve">Roof </v>
          </cell>
          <cell r="C25" t="str">
            <v>Roof - Flat</v>
          </cell>
          <cell r="D25" t="str">
            <v>u-Value</v>
          </cell>
          <cell r="E25">
            <v>0.12</v>
          </cell>
          <cell r="F25" t="str">
            <v xml:space="preserve"> W/m².K</v>
          </cell>
          <cell r="G25">
            <v>313.84248625061417</v>
          </cell>
          <cell r="H25">
            <v>346.48210482067805</v>
          </cell>
        </row>
        <row r="26">
          <cell r="A26" t="str">
            <v>Roof - Flat [u-Value=0.13 W/m².K]</v>
          </cell>
          <cell r="B26" t="str">
            <v xml:space="preserve">Roof </v>
          </cell>
          <cell r="C26" t="str">
            <v>Roof - Flat</v>
          </cell>
          <cell r="D26" t="str">
            <v>u-Value</v>
          </cell>
          <cell r="E26">
            <v>0.13</v>
          </cell>
          <cell r="F26" t="str">
            <v xml:space="preserve"> W/m².K</v>
          </cell>
          <cell r="G26">
            <v>313</v>
          </cell>
          <cell r="H26">
            <v>345.55200000000002</v>
          </cell>
        </row>
        <row r="27">
          <cell r="A27" t="str">
            <v>Roof - Flat [u-Value=0.15 W/m².K]</v>
          </cell>
          <cell r="B27" t="str">
            <v xml:space="preserve">Roof </v>
          </cell>
          <cell r="C27" t="str">
            <v>Roof - Flat</v>
          </cell>
          <cell r="D27" t="str">
            <v>u-Value</v>
          </cell>
          <cell r="E27">
            <v>0.15</v>
          </cell>
          <cell r="F27" t="str">
            <v xml:space="preserve"> W/m².K</v>
          </cell>
          <cell r="G27">
            <v>310.45</v>
          </cell>
          <cell r="H27">
            <v>342.73680000000002</v>
          </cell>
        </row>
        <row r="28">
          <cell r="A28" t="str">
            <v>Roof - Flat [u-Value=0.16 W/m².K]</v>
          </cell>
          <cell r="B28" t="str">
            <v xml:space="preserve">Roof </v>
          </cell>
          <cell r="C28" t="str">
            <v>Roof - Flat</v>
          </cell>
          <cell r="D28" t="str">
            <v>u-Value</v>
          </cell>
          <cell r="E28">
            <v>0.16</v>
          </cell>
          <cell r="F28" t="str">
            <v xml:space="preserve"> W/m².K</v>
          </cell>
          <cell r="G28">
            <v>311.72500000000002</v>
          </cell>
          <cell r="H28">
            <v>344.14440000000002</v>
          </cell>
        </row>
        <row r="29">
          <cell r="A29" t="str">
            <v>Roof - Flat [u-Value=0.18 W/m².K]</v>
          </cell>
          <cell r="B29" t="str">
            <v xml:space="preserve">Roof </v>
          </cell>
          <cell r="C29" t="str">
            <v>Roof - Flat</v>
          </cell>
          <cell r="D29" t="str">
            <v>u-Value</v>
          </cell>
          <cell r="E29">
            <v>0.18</v>
          </cell>
          <cell r="F29" t="str">
            <v xml:space="preserve"> W/m².K</v>
          </cell>
        </row>
        <row r="30">
          <cell r="A30" t="str">
            <v>Roof - Ins at Pitch [u-Value=0.09 W/m².K]</v>
          </cell>
          <cell r="B30" t="str">
            <v xml:space="preserve">Roof </v>
          </cell>
          <cell r="C30" t="str">
            <v>Roof - Ins at Pitch</v>
          </cell>
          <cell r="D30" t="str">
            <v>u-Value</v>
          </cell>
          <cell r="E30">
            <v>0.09</v>
          </cell>
          <cell r="F30" t="str">
            <v xml:space="preserve"> W/m².K</v>
          </cell>
          <cell r="G30">
            <v>270</v>
          </cell>
          <cell r="H30">
            <v>298.08</v>
          </cell>
        </row>
        <row r="31">
          <cell r="A31" t="str">
            <v>Roof - Ins at Pitch [u-Value=0.1 W/m².K]</v>
          </cell>
          <cell r="B31" t="str">
            <v xml:space="preserve">Roof </v>
          </cell>
          <cell r="C31" t="str">
            <v>Roof - Ins at Pitch</v>
          </cell>
          <cell r="D31" t="str">
            <v>u-Value</v>
          </cell>
          <cell r="E31">
            <v>0.1</v>
          </cell>
          <cell r="F31" t="str">
            <v xml:space="preserve"> W/m².K</v>
          </cell>
          <cell r="G31">
            <v>266</v>
          </cell>
          <cell r="H31">
            <v>293.66399999999999</v>
          </cell>
        </row>
        <row r="32">
          <cell r="A32" t="str">
            <v>Roof - Ins at Pitch [u-Value=0.11 W/m².K]</v>
          </cell>
          <cell r="B32" t="str">
            <v xml:space="preserve">Roof </v>
          </cell>
          <cell r="C32" t="str">
            <v>Roof - Ins at Pitch</v>
          </cell>
          <cell r="D32" t="str">
            <v>u-Value</v>
          </cell>
          <cell r="E32">
            <v>0.11</v>
          </cell>
          <cell r="F32" t="str">
            <v xml:space="preserve"> W/m².K</v>
          </cell>
          <cell r="G32">
            <v>262</v>
          </cell>
          <cell r="H32">
            <v>289.24799999999999</v>
          </cell>
        </row>
        <row r="33">
          <cell r="A33" t="str">
            <v>Roof - Ins at Pitch [u-Value=0.12 W/m².K]</v>
          </cell>
          <cell r="B33" t="str">
            <v xml:space="preserve">Roof </v>
          </cell>
          <cell r="C33" t="str">
            <v>Roof - Ins at Pitch</v>
          </cell>
          <cell r="D33" t="str">
            <v>u-Value</v>
          </cell>
          <cell r="E33">
            <v>0.12</v>
          </cell>
          <cell r="F33" t="str">
            <v xml:space="preserve"> W/m².K</v>
          </cell>
          <cell r="G33">
            <v>257</v>
          </cell>
          <cell r="H33">
            <v>283.72800000000001</v>
          </cell>
        </row>
        <row r="34">
          <cell r="A34" t="str">
            <v>Roof - Ins at Pitch [u-Value=0.13 W/m².K]</v>
          </cell>
          <cell r="B34" t="str">
            <v xml:space="preserve">Roof </v>
          </cell>
          <cell r="C34" t="str">
            <v>Roof - Ins at Pitch</v>
          </cell>
          <cell r="D34" t="str">
            <v>u-Value</v>
          </cell>
          <cell r="E34">
            <v>0.13</v>
          </cell>
          <cell r="F34" t="str">
            <v xml:space="preserve"> W/m².K</v>
          </cell>
          <cell r="G34">
            <v>255</v>
          </cell>
          <cell r="H34">
            <v>281.52000000000004</v>
          </cell>
        </row>
        <row r="35">
          <cell r="A35" t="str">
            <v>Roof - Ins at Pitch [u-Value=0.15 W/m².K]</v>
          </cell>
          <cell r="B35" t="str">
            <v xml:space="preserve">Roof </v>
          </cell>
          <cell r="C35" t="str">
            <v>Roof - Ins at Pitch</v>
          </cell>
          <cell r="D35" t="str">
            <v>u-Value</v>
          </cell>
          <cell r="E35">
            <v>0.15</v>
          </cell>
          <cell r="F35" t="str">
            <v xml:space="preserve"> W/m².K</v>
          </cell>
          <cell r="G35">
            <v>253</v>
          </cell>
          <cell r="H35">
            <v>279.31200000000001</v>
          </cell>
        </row>
        <row r="36">
          <cell r="A36" t="str">
            <v>Industrial roof [u-Value=0.11 W/m².K]</v>
          </cell>
          <cell r="B36" t="str">
            <v xml:space="preserve">Roof </v>
          </cell>
          <cell r="C36" t="str">
            <v>Industrial roof</v>
          </cell>
          <cell r="D36" t="str">
            <v>u-Value</v>
          </cell>
          <cell r="E36">
            <v>0.11</v>
          </cell>
          <cell r="F36" t="str">
            <v xml:space="preserve"> W/m².K</v>
          </cell>
          <cell r="G36">
            <v>200</v>
          </cell>
          <cell r="H36">
            <v>220.79999999999998</v>
          </cell>
        </row>
        <row r="37">
          <cell r="A37" t="str">
            <v>Industrial roof [u-Value=0.18 W/m².K]</v>
          </cell>
          <cell r="B37" t="str">
            <v xml:space="preserve">Roof </v>
          </cell>
          <cell r="C37" t="str">
            <v>Industrial roof</v>
          </cell>
          <cell r="D37" t="str">
            <v>u-Value</v>
          </cell>
          <cell r="E37">
            <v>0.18</v>
          </cell>
          <cell r="F37" t="str">
            <v xml:space="preserve"> W/m².K</v>
          </cell>
          <cell r="G37">
            <v>170</v>
          </cell>
          <cell r="H37">
            <v>187.67999999999998</v>
          </cell>
        </row>
        <row r="38">
          <cell r="A38" t="str">
            <v>Ex Wall - LMF+MW [u-Value=0.12 W/m².K]</v>
          </cell>
          <cell r="B38" t="str">
            <v>External Wall</v>
          </cell>
          <cell r="C38" t="str">
            <v>Ex Wall - LMF+MW</v>
          </cell>
          <cell r="D38" t="str">
            <v>u-Value</v>
          </cell>
          <cell r="E38">
            <v>0.12</v>
          </cell>
          <cell r="F38" t="str">
            <v xml:space="preserve"> W/m².K</v>
          </cell>
          <cell r="G38">
            <v>541.40509828009829</v>
          </cell>
          <cell r="H38">
            <v>597.71122850122845</v>
          </cell>
        </row>
        <row r="39">
          <cell r="A39" t="str">
            <v>Ex Wall - LMF+MW [u-Value=0.13 W/m².K]</v>
          </cell>
          <cell r="B39" t="str">
            <v>External Wall</v>
          </cell>
          <cell r="C39" t="str">
            <v>Ex Wall - LMF+MW</v>
          </cell>
          <cell r="D39" t="str">
            <v>u-Value</v>
          </cell>
          <cell r="E39">
            <v>0.13</v>
          </cell>
          <cell r="F39" t="str">
            <v xml:space="preserve"> W/m².K</v>
          </cell>
          <cell r="G39">
            <v>535.4</v>
          </cell>
          <cell r="H39">
            <v>591.08159999999998</v>
          </cell>
        </row>
        <row r="40">
          <cell r="A40" t="str">
            <v>Ex Wall - LMF+MW [u-Value=0.15 W/m².K]</v>
          </cell>
          <cell r="B40" t="str">
            <v>External Wall</v>
          </cell>
          <cell r="C40" t="str">
            <v>Ex Wall - LMF+MW</v>
          </cell>
          <cell r="D40" t="str">
            <v>u-Value</v>
          </cell>
          <cell r="E40">
            <v>0.15</v>
          </cell>
          <cell r="F40" t="str">
            <v xml:space="preserve"> W/m².K</v>
          </cell>
          <cell r="G40">
            <v>523.4</v>
          </cell>
          <cell r="H40">
            <v>577.83359999999993</v>
          </cell>
        </row>
        <row r="41">
          <cell r="A41" t="str">
            <v>Ex Wall - LMF+MW [u-Value=0.16 W/m².K]</v>
          </cell>
          <cell r="B41" t="str">
            <v>External Wall</v>
          </cell>
          <cell r="C41" t="str">
            <v>Ex Wall - LMF+MW</v>
          </cell>
          <cell r="D41" t="str">
            <v>u-Value</v>
          </cell>
          <cell r="E41">
            <v>0.16</v>
          </cell>
          <cell r="F41" t="str">
            <v xml:space="preserve"> W/m².K</v>
          </cell>
          <cell r="G41">
            <v>513.89783292383288</v>
          </cell>
          <cell r="H41">
            <v>567.34320754791145</v>
          </cell>
        </row>
        <row r="42">
          <cell r="A42" t="str">
            <v>Ex Wall - LMF+MW [u-Value=0.17 W/m².K]</v>
          </cell>
          <cell r="B42" t="str">
            <v>External Wall</v>
          </cell>
          <cell r="C42" t="str">
            <v>Ex Wall - LMF+MW</v>
          </cell>
          <cell r="D42" t="str">
            <v>u-Value</v>
          </cell>
          <cell r="E42">
            <v>0.17</v>
          </cell>
          <cell r="F42" t="str">
            <v xml:space="preserve"> W/m².K</v>
          </cell>
          <cell r="G42">
            <v>510.59625644963143</v>
          </cell>
          <cell r="H42">
            <v>563.6982671203931</v>
          </cell>
        </row>
        <row r="43">
          <cell r="A43" t="str">
            <v>Ex Wall - LMF+MW [u-Value=0.18 W/m².K]</v>
          </cell>
          <cell r="B43" t="str">
            <v>External Wall</v>
          </cell>
          <cell r="C43" t="str">
            <v>Ex Wall - LMF+MW</v>
          </cell>
          <cell r="D43" t="str">
            <v>u-Value</v>
          </cell>
          <cell r="E43">
            <v>0.18</v>
          </cell>
          <cell r="F43" t="str">
            <v xml:space="preserve"> W/m².K</v>
          </cell>
          <cell r="G43">
            <v>513.4</v>
          </cell>
          <cell r="H43">
            <v>566.79359999999997</v>
          </cell>
        </row>
        <row r="44">
          <cell r="A44" t="str">
            <v>Ex Wall - Trad+MW [u-Value=0.1 W/m².K]</v>
          </cell>
          <cell r="B44" t="str">
            <v>External Wall</v>
          </cell>
          <cell r="C44" t="str">
            <v>Ex Wall - Trad+MW</v>
          </cell>
          <cell r="D44" t="str">
            <v>u-Value</v>
          </cell>
          <cell r="E44">
            <v>0.1</v>
          </cell>
          <cell r="F44" t="str">
            <v xml:space="preserve"> W/m².K</v>
          </cell>
          <cell r="G44">
            <v>265.00000000000006</v>
          </cell>
          <cell r="H44">
            <v>292.56000000000006</v>
          </cell>
        </row>
        <row r="45">
          <cell r="A45" t="str">
            <v>Ex Wall - Trad+MW [u-Value=0.11 W/m².K]</v>
          </cell>
          <cell r="B45" t="str">
            <v>External Wall</v>
          </cell>
          <cell r="C45" t="str">
            <v>Ex Wall - Trad+MW</v>
          </cell>
          <cell r="D45" t="str">
            <v>u-Value</v>
          </cell>
          <cell r="E45">
            <v>0.11</v>
          </cell>
          <cell r="F45" t="str">
            <v xml:space="preserve"> W/m².K</v>
          </cell>
          <cell r="G45">
            <v>261.00266055045876</v>
          </cell>
          <cell r="H45">
            <v>288.14693724770649</v>
          </cell>
        </row>
        <row r="46">
          <cell r="A46" t="str">
            <v>Ex Wall - Trad+MW [u-Value=0.12 W/m².K]</v>
          </cell>
          <cell r="B46" t="str">
            <v>External Wall</v>
          </cell>
          <cell r="C46" t="str">
            <v>Ex Wall - Trad+MW</v>
          </cell>
          <cell r="D46" t="str">
            <v>u-Value</v>
          </cell>
          <cell r="E46">
            <v>0.12</v>
          </cell>
          <cell r="F46" t="str">
            <v xml:space="preserve"> W/m².K</v>
          </cell>
          <cell r="G46">
            <v>258.90133027522938</v>
          </cell>
          <cell r="H46">
            <v>285.82706862385328</v>
          </cell>
        </row>
        <row r="47">
          <cell r="A47" t="str">
            <v>Ex Wall - Trad+MW [u-Value=0.13 W/m².K]</v>
          </cell>
          <cell r="B47" t="str">
            <v>External Wall</v>
          </cell>
          <cell r="C47" t="str">
            <v>Ex Wall - Trad+MW</v>
          </cell>
          <cell r="D47" t="str">
            <v>u-Value</v>
          </cell>
          <cell r="E47">
            <v>0.13</v>
          </cell>
          <cell r="F47" t="str">
            <v xml:space="preserve"> W/m².K</v>
          </cell>
          <cell r="G47">
            <v>257</v>
          </cell>
          <cell r="H47">
            <v>283.72800000000001</v>
          </cell>
        </row>
        <row r="48">
          <cell r="A48" t="str">
            <v>Ex Wall - Trad+MW [u-Value=0.14 W/m².K]</v>
          </cell>
          <cell r="B48" t="str">
            <v>External Wall</v>
          </cell>
          <cell r="C48" t="str">
            <v>Ex Wall - Trad+MW</v>
          </cell>
          <cell r="D48" t="str">
            <v>u-Value</v>
          </cell>
          <cell r="E48">
            <v>0.14000000000000001</v>
          </cell>
          <cell r="F48" t="str">
            <v xml:space="preserve"> W/m².K</v>
          </cell>
          <cell r="G48">
            <v>252.18022496314489</v>
          </cell>
          <cell r="H48">
            <v>278.40696835931197</v>
          </cell>
        </row>
        <row r="49">
          <cell r="A49" t="str">
            <v>Ex Wall - Trad+MW [u-Value=0.15 W/m².K]</v>
          </cell>
          <cell r="B49" t="str">
            <v>External Wall</v>
          </cell>
          <cell r="C49" t="str">
            <v>Ex Wall - Trad+MW</v>
          </cell>
          <cell r="D49" t="str">
            <v>u-Value</v>
          </cell>
          <cell r="E49">
            <v>0.15</v>
          </cell>
          <cell r="F49" t="str">
            <v xml:space="preserve"> W/m².K</v>
          </cell>
          <cell r="G49">
            <v>252.96799999999999</v>
          </cell>
          <cell r="H49">
            <v>279.27667199999996</v>
          </cell>
        </row>
        <row r="50">
          <cell r="A50" t="str">
            <v>Ex Wall - Trad+MW [u-Value=0.16 W/m².K]</v>
          </cell>
          <cell r="B50" t="str">
            <v>External Wall</v>
          </cell>
          <cell r="C50" t="str">
            <v>Ex Wall - Trad+MW</v>
          </cell>
          <cell r="D50" t="str">
            <v>u-Value</v>
          </cell>
          <cell r="E50">
            <v>0.16</v>
          </cell>
          <cell r="F50" t="str">
            <v xml:space="preserve"> W/m².K</v>
          </cell>
          <cell r="G50">
            <v>250.95199999999997</v>
          </cell>
          <cell r="H50">
            <v>277.05100799999997</v>
          </cell>
        </row>
        <row r="51">
          <cell r="A51" t="str">
            <v>Ex Wall - Trad+MW [u-Value=0.17 W/m².K]</v>
          </cell>
          <cell r="B51" t="str">
            <v>External Wall</v>
          </cell>
          <cell r="C51" t="str">
            <v>Ex Wall - Trad+MW</v>
          </cell>
          <cell r="D51" t="str">
            <v>u-Value</v>
          </cell>
          <cell r="E51">
            <v>0.17</v>
          </cell>
          <cell r="F51" t="str">
            <v xml:space="preserve"> W/m².K</v>
          </cell>
          <cell r="G51">
            <v>246.50420530098273</v>
          </cell>
          <cell r="H51">
            <v>272.14064265228495</v>
          </cell>
        </row>
        <row r="52">
          <cell r="A52" t="str">
            <v>Ex Wall - Trad+MW [u-Value=0.18 W/m².K]</v>
          </cell>
          <cell r="B52" t="str">
            <v>External Wall</v>
          </cell>
          <cell r="C52" t="str">
            <v>Ex Wall - Trad+MW</v>
          </cell>
          <cell r="D52" t="str">
            <v>u-Value</v>
          </cell>
          <cell r="E52">
            <v>0.18</v>
          </cell>
          <cell r="F52" t="str">
            <v xml:space="preserve"> W/m².K</v>
          </cell>
          <cell r="G52">
            <v>246.92</v>
          </cell>
          <cell r="H52">
            <v>272.59967999999998</v>
          </cell>
        </row>
        <row r="53">
          <cell r="A53" t="str">
            <v>Party Wall (generic)</v>
          </cell>
          <cell r="B53" t="str">
            <v>External Wall</v>
          </cell>
          <cell r="C53" t="str">
            <v>Party Wall (generic)</v>
          </cell>
          <cell r="G53">
            <v>0</v>
          </cell>
          <cell r="H53">
            <v>0</v>
          </cell>
        </row>
        <row r="54">
          <cell r="A54" t="str">
            <v>Industrial [u-Value=0.14 W/m².K]</v>
          </cell>
          <cell r="B54" t="str">
            <v>External Wall</v>
          </cell>
          <cell r="C54" t="str">
            <v>Industrial</v>
          </cell>
          <cell r="D54" t="str">
            <v>u-Value</v>
          </cell>
          <cell r="E54">
            <v>0.14000000000000001</v>
          </cell>
          <cell r="F54" t="str">
            <v xml:space="preserve"> W/m².K</v>
          </cell>
          <cell r="G54">
            <v>238</v>
          </cell>
          <cell r="H54">
            <v>262.75200000000001</v>
          </cell>
        </row>
        <row r="55">
          <cell r="A55" t="str">
            <v>Industrial [u-Value=0.26 W/m².K]</v>
          </cell>
          <cell r="B55" t="str">
            <v>External Wall</v>
          </cell>
          <cell r="C55" t="str">
            <v>Industrial</v>
          </cell>
          <cell r="D55" t="str">
            <v>u-Value</v>
          </cell>
          <cell r="E55">
            <v>0.26</v>
          </cell>
          <cell r="F55" t="str">
            <v xml:space="preserve"> W/m².K</v>
          </cell>
          <cell r="G55">
            <v>207</v>
          </cell>
          <cell r="H55">
            <v>228.52800000000002</v>
          </cell>
        </row>
        <row r="56">
          <cell r="A56" t="str">
            <v>Windows [u-Value=0.8 W/m².K]</v>
          </cell>
          <cell r="B56" t="str">
            <v>External Windows</v>
          </cell>
          <cell r="C56" t="str">
            <v>Windows</v>
          </cell>
          <cell r="D56" t="str">
            <v>u-Value</v>
          </cell>
          <cell r="E56">
            <v>0.8</v>
          </cell>
          <cell r="F56" t="str">
            <v xml:space="preserve"> W/m².K</v>
          </cell>
          <cell r="G56">
            <v>468</v>
          </cell>
          <cell r="H56">
            <v>516.67200000000003</v>
          </cell>
        </row>
        <row r="57">
          <cell r="A57" t="str">
            <v>Windows [u-Value=1.2 W/m².K]</v>
          </cell>
          <cell r="B57" t="str">
            <v>External Windows</v>
          </cell>
          <cell r="C57" t="str">
            <v>Windows</v>
          </cell>
          <cell r="D57" t="str">
            <v>u-Value</v>
          </cell>
          <cell r="E57">
            <v>1.2</v>
          </cell>
          <cell r="F57" t="str">
            <v xml:space="preserve"> W/m².K</v>
          </cell>
          <cell r="G57">
            <v>390</v>
          </cell>
          <cell r="H57">
            <v>430.56</v>
          </cell>
        </row>
        <row r="58">
          <cell r="A58" t="str">
            <v>Windows [u-Value=1.4 W/m².K]</v>
          </cell>
          <cell r="B58" t="str">
            <v>External Windows</v>
          </cell>
          <cell r="C58" t="str">
            <v>Windows</v>
          </cell>
          <cell r="D58" t="str">
            <v>u-Value</v>
          </cell>
          <cell r="E58">
            <v>1.4</v>
          </cell>
          <cell r="F58" t="str">
            <v xml:space="preserve"> W/m².K</v>
          </cell>
          <cell r="G58">
            <v>312</v>
          </cell>
          <cell r="H58">
            <v>344.44799999999998</v>
          </cell>
        </row>
        <row r="59">
          <cell r="A59" t="str">
            <v>Industrial (updated) [u-Value=0.8 W/m².K]</v>
          </cell>
          <cell r="B59" t="str">
            <v>External Windows</v>
          </cell>
          <cell r="C59" t="str">
            <v>Industrial (updated)</v>
          </cell>
          <cell r="D59" t="str">
            <v>u-Value</v>
          </cell>
          <cell r="E59">
            <v>0.8</v>
          </cell>
          <cell r="F59" t="str">
            <v xml:space="preserve"> W/m².K</v>
          </cell>
          <cell r="H59">
            <v>1020</v>
          </cell>
        </row>
        <row r="60">
          <cell r="A60" t="str">
            <v>Industrial (updated) [u-Value=1.2 W/m².K]</v>
          </cell>
          <cell r="B60" t="str">
            <v>External Windows</v>
          </cell>
          <cell r="C60" t="str">
            <v>Industrial (updated)</v>
          </cell>
          <cell r="D60" t="str">
            <v>u-Value</v>
          </cell>
          <cell r="E60">
            <v>1.2</v>
          </cell>
          <cell r="F60" t="str">
            <v xml:space="preserve"> W/m².K</v>
          </cell>
          <cell r="H60">
            <v>963.33479999999986</v>
          </cell>
        </row>
        <row r="61">
          <cell r="A61" t="str">
            <v>Industrial (updated) [u-Value=1.4 W/m².K]</v>
          </cell>
          <cell r="B61" t="str">
            <v>External Windows</v>
          </cell>
          <cell r="C61" t="str">
            <v>Industrial (updated)</v>
          </cell>
          <cell r="D61" t="str">
            <v>u-Value</v>
          </cell>
          <cell r="E61">
            <v>1.4</v>
          </cell>
          <cell r="F61" t="str">
            <v xml:space="preserve"> W/m².K</v>
          </cell>
          <cell r="H61">
            <v>850</v>
          </cell>
        </row>
        <row r="62">
          <cell r="A62" t="str">
            <v>Industrial [u-Value=1.2 W/m².K]</v>
          </cell>
          <cell r="B62" t="str">
            <v>External Windows</v>
          </cell>
          <cell r="C62" t="str">
            <v>Industrial</v>
          </cell>
          <cell r="D62" t="str">
            <v>u-Value</v>
          </cell>
          <cell r="E62">
            <v>1.2</v>
          </cell>
          <cell r="F62" t="str">
            <v xml:space="preserve"> W/m².K</v>
          </cell>
          <cell r="G62">
            <v>450</v>
          </cell>
          <cell r="H62">
            <v>496.79999999999995</v>
          </cell>
        </row>
        <row r="63">
          <cell r="A63" t="str">
            <v>Industrial [u-Value=1.6 W/m².K]</v>
          </cell>
          <cell r="B63" t="str">
            <v>External Windows</v>
          </cell>
          <cell r="C63" t="str">
            <v>Industrial</v>
          </cell>
          <cell r="D63" t="str">
            <v>u-Value</v>
          </cell>
          <cell r="E63">
            <v>1.6</v>
          </cell>
          <cell r="F63" t="str">
            <v xml:space="preserve"> W/m².K</v>
          </cell>
          <cell r="G63">
            <v>370</v>
          </cell>
          <cell r="H63">
            <v>408.48</v>
          </cell>
        </row>
        <row r="64">
          <cell r="A64" t="str">
            <v>Rooflights [u-Value=2.1 W/m².K]</v>
          </cell>
          <cell r="B64" t="str">
            <v>External Windows</v>
          </cell>
          <cell r="C64" t="str">
            <v>Rooflights</v>
          </cell>
          <cell r="D64" t="str">
            <v>u-Value</v>
          </cell>
          <cell r="E64">
            <v>2.1</v>
          </cell>
          <cell r="F64" t="str">
            <v xml:space="preserve"> W/m².K</v>
          </cell>
          <cell r="H64">
            <v>108</v>
          </cell>
        </row>
        <row r="65">
          <cell r="A65" t="str">
            <v>Rooflights [u-Value=1.6 W/m².K]</v>
          </cell>
          <cell r="B65" t="str">
            <v>External Windows</v>
          </cell>
          <cell r="C65" t="str">
            <v>Rooflights</v>
          </cell>
          <cell r="D65" t="str">
            <v>u-Value</v>
          </cell>
          <cell r="E65">
            <v>1.6</v>
          </cell>
          <cell r="F65" t="str">
            <v xml:space="preserve"> W/m².K</v>
          </cell>
          <cell r="H65">
            <v>123.42857142857142</v>
          </cell>
        </row>
        <row r="66">
          <cell r="A66" t="str">
            <v>Rooflights [u-Value=1.4 W/m².K]</v>
          </cell>
          <cell r="B66" t="str">
            <v>External Windows</v>
          </cell>
          <cell r="C66" t="str">
            <v>Rooflights</v>
          </cell>
          <cell r="D66" t="str">
            <v>u-Value</v>
          </cell>
          <cell r="E66">
            <v>1.4</v>
          </cell>
          <cell r="F66" t="str">
            <v xml:space="preserve"> W/m².K</v>
          </cell>
          <cell r="H66">
            <v>129.6</v>
          </cell>
        </row>
        <row r="67">
          <cell r="A67" t="str">
            <v>Doors [u-Value=1 W/m².K]</v>
          </cell>
          <cell r="B67" t="str">
            <v>External Doors</v>
          </cell>
          <cell r="C67" t="str">
            <v>Doors</v>
          </cell>
          <cell r="D67" t="str">
            <v>u-Value</v>
          </cell>
          <cell r="E67">
            <v>1</v>
          </cell>
          <cell r="F67" t="str">
            <v xml:space="preserve"> W/m².K</v>
          </cell>
          <cell r="G67">
            <v>370</v>
          </cell>
          <cell r="H67">
            <v>408.48</v>
          </cell>
        </row>
        <row r="68">
          <cell r="A68" t="str">
            <v>Rooflight double [u-Value=1.2 W/m².K]</v>
          </cell>
          <cell r="B68" t="str">
            <v>Rooflights</v>
          </cell>
          <cell r="C68" t="str">
            <v>Rooflight double</v>
          </cell>
          <cell r="D68" t="str">
            <v>u-Value</v>
          </cell>
          <cell r="E68">
            <v>1.2</v>
          </cell>
          <cell r="F68" t="str">
            <v xml:space="preserve"> W/m².K</v>
          </cell>
          <cell r="G68">
            <v>500</v>
          </cell>
          <cell r="H68">
            <v>552</v>
          </cell>
        </row>
        <row r="69">
          <cell r="A69" t="str">
            <v>Rooflight triple [u-Value=0.8 W/m².K]</v>
          </cell>
          <cell r="B69" t="str">
            <v>Rooflights</v>
          </cell>
          <cell r="C69" t="str">
            <v>Rooflight triple</v>
          </cell>
          <cell r="D69" t="str">
            <v>u-Value</v>
          </cell>
          <cell r="E69">
            <v>0.8</v>
          </cell>
          <cell r="F69" t="str">
            <v xml:space="preserve"> W/m².K</v>
          </cell>
          <cell r="G69">
            <v>600</v>
          </cell>
          <cell r="H69">
            <v>662.40000000000009</v>
          </cell>
        </row>
        <row r="70">
          <cell r="A70" t="str">
            <v>Condensing gas boiler - system [kW output=18kW]</v>
          </cell>
          <cell r="B70" t="str">
            <v>Space Heating Heat Source</v>
          </cell>
          <cell r="C70" t="str">
            <v>Condensing gas boiler - system</v>
          </cell>
          <cell r="D70" t="str">
            <v>kW output</v>
          </cell>
          <cell r="E70">
            <v>18</v>
          </cell>
          <cell r="F70" t="str">
            <v>kW</v>
          </cell>
          <cell r="G70">
            <v>1500</v>
          </cell>
          <cell r="H70">
            <v>1656</v>
          </cell>
        </row>
        <row r="71">
          <cell r="A71" t="str">
            <v>Condensing gas boiler - combi [kW output=24kW]</v>
          </cell>
          <cell r="B71" t="str">
            <v>Space Heating Heat Source</v>
          </cell>
          <cell r="C71" t="str">
            <v>Condensing gas boiler - combi</v>
          </cell>
          <cell r="D71" t="str">
            <v>kW output</v>
          </cell>
          <cell r="E71">
            <v>24</v>
          </cell>
          <cell r="F71" t="str">
            <v>kW</v>
          </cell>
          <cell r="G71">
            <v>1500</v>
          </cell>
          <cell r="H71">
            <v>1656</v>
          </cell>
        </row>
        <row r="72">
          <cell r="A72" t="str">
            <v>Condensing gas boiler - communal [kW output=c.4kW per home]</v>
          </cell>
          <cell r="B72" t="str">
            <v>Space Heating Heat Source</v>
          </cell>
          <cell r="C72" t="str">
            <v>Condensing gas boiler - communal</v>
          </cell>
          <cell r="D72" t="str">
            <v>kW output</v>
          </cell>
          <cell r="E72" t="str">
            <v>c.4</v>
          </cell>
          <cell r="F72" t="str">
            <v>kW per home</v>
          </cell>
          <cell r="G72">
            <v>3808.35</v>
          </cell>
          <cell r="H72">
            <v>4204.4183999999996</v>
          </cell>
        </row>
        <row r="73">
          <cell r="A73" t="str">
            <v>Air Source Heat Pump - higher eff (incl cylinder) [kW output=5kW]</v>
          </cell>
          <cell r="B73" t="str">
            <v>Space Heating Heat Source</v>
          </cell>
          <cell r="C73" t="str">
            <v>Air Source Heat Pump - higher eff (incl cylinder)</v>
          </cell>
          <cell r="D73" t="str">
            <v>kW output</v>
          </cell>
          <cell r="E73">
            <v>5</v>
          </cell>
          <cell r="F73" t="str">
            <v>kW</v>
          </cell>
          <cell r="G73">
            <v>6360</v>
          </cell>
          <cell r="H73">
            <v>7021.4400000000005</v>
          </cell>
        </row>
        <row r="74">
          <cell r="A74" t="str">
            <v>Air Source Heat Pump - higher eff (incl cylinder) [kW output=7kW]</v>
          </cell>
          <cell r="B74" t="str">
            <v>Space Heating Heat Source</v>
          </cell>
          <cell r="C74" t="str">
            <v>Air Source Heat Pump - higher eff (incl cylinder)</v>
          </cell>
          <cell r="D74" t="str">
            <v>kW output</v>
          </cell>
          <cell r="E74">
            <v>7</v>
          </cell>
          <cell r="F74" t="str">
            <v>kW</v>
          </cell>
          <cell r="G74">
            <v>6760</v>
          </cell>
          <cell r="H74">
            <v>7463.04</v>
          </cell>
        </row>
        <row r="75">
          <cell r="A75" t="str">
            <v>Air Source Heat Pump - communal [kW output=4kW]</v>
          </cell>
          <cell r="B75" t="str">
            <v>Space Heating Heat Source</v>
          </cell>
          <cell r="C75" t="str">
            <v>Air Source Heat Pump - communal</v>
          </cell>
          <cell r="D75" t="str">
            <v>kW output</v>
          </cell>
          <cell r="E75">
            <v>4</v>
          </cell>
          <cell r="F75" t="str">
            <v>kW</v>
          </cell>
          <cell r="G75">
            <v>5523</v>
          </cell>
          <cell r="H75">
            <v>6097.3919999999998</v>
          </cell>
        </row>
        <row r="76">
          <cell r="A76" t="str">
            <v>none</v>
          </cell>
          <cell r="B76" t="str">
            <v>Space Heating Heat Source</v>
          </cell>
          <cell r="C76" t="str">
            <v>none</v>
          </cell>
          <cell r="G76">
            <v>0</v>
          </cell>
          <cell r="H76">
            <v>0</v>
          </cell>
        </row>
        <row r="77">
          <cell r="A77" t="str">
            <v>Non dom - Condensing gas boiler - system [kW output=1kW]</v>
          </cell>
          <cell r="B77" t="str">
            <v>Space Heating Heat Source</v>
          </cell>
          <cell r="C77" t="str">
            <v>Non dom - Condensing gas boiler - system</v>
          </cell>
          <cell r="D77" t="str">
            <v>kW output</v>
          </cell>
          <cell r="E77">
            <v>1</v>
          </cell>
          <cell r="F77" t="str">
            <v>kW</v>
          </cell>
          <cell r="G77">
            <v>50</v>
          </cell>
          <cell r="H77">
            <v>55.199999999999996</v>
          </cell>
        </row>
        <row r="78">
          <cell r="A78" t="str">
            <v>Non dom -Air Source Heat Pump - standard eff [kW output=1kW]</v>
          </cell>
          <cell r="B78" t="str">
            <v>Space Heating Heat Source</v>
          </cell>
          <cell r="C78" t="str">
            <v>Non dom -Air Source Heat Pump - standard eff</v>
          </cell>
          <cell r="D78" t="str">
            <v>kW output</v>
          </cell>
          <cell r="E78">
            <v>1</v>
          </cell>
          <cell r="F78" t="str">
            <v>kW</v>
          </cell>
          <cell r="G78">
            <v>501</v>
          </cell>
          <cell r="H78">
            <v>553.10400000000004</v>
          </cell>
        </row>
        <row r="79">
          <cell r="A79" t="str">
            <v>Distribution / sundries for wet systems [Per=1m2 GIFA]</v>
          </cell>
          <cell r="B79" t="str">
            <v>Heating distribution</v>
          </cell>
          <cell r="C79" t="str">
            <v>Distribution / sundries for wet systems</v>
          </cell>
          <cell r="D79" t="str">
            <v>Per</v>
          </cell>
          <cell r="E79">
            <v>1</v>
          </cell>
          <cell r="F79" t="str">
            <v>m2 GIFA</v>
          </cell>
          <cell r="G79">
            <v>28</v>
          </cell>
          <cell r="H79">
            <v>30.912000000000003</v>
          </cell>
        </row>
        <row r="80">
          <cell r="A80" t="str">
            <v>No heating distribution / sundries (ie direct electric) [Per=1m2 GIFA]</v>
          </cell>
          <cell r="B80" t="str">
            <v>Heating distribution</v>
          </cell>
          <cell r="C80" t="str">
            <v>No heating distribution / sundries (ie direct electric)</v>
          </cell>
          <cell r="D80" t="str">
            <v>Per</v>
          </cell>
          <cell r="E80">
            <v>1</v>
          </cell>
          <cell r="F80" t="str">
            <v>m2 GIFA</v>
          </cell>
          <cell r="G80">
            <v>11.882063882063882</v>
          </cell>
          <cell r="H80">
            <v>13.117798525798525</v>
          </cell>
        </row>
        <row r="81">
          <cell r="A81" t="str">
            <v>Radiant panels (water) [Per =1Nr]</v>
          </cell>
          <cell r="B81" t="str">
            <v>Heat distribution and emitters</v>
          </cell>
          <cell r="C81" t="str">
            <v>Radiant panels (water)</v>
          </cell>
          <cell r="D81" t="str">
            <v xml:space="preserve">Per </v>
          </cell>
          <cell r="E81">
            <v>1</v>
          </cell>
          <cell r="F81" t="str">
            <v>Nr</v>
          </cell>
          <cell r="G81">
            <v>5000</v>
          </cell>
          <cell r="H81">
            <v>5520</v>
          </cell>
        </row>
        <row r="82">
          <cell r="A82" t="str">
            <v>none</v>
          </cell>
          <cell r="B82" t="str">
            <v>Heat distribution and emitters</v>
          </cell>
          <cell r="C82" t="str">
            <v>none</v>
          </cell>
        </row>
        <row r="83">
          <cell r="A83" t="str">
            <v>Direct electric - panel heaters [Per =1Nr]</v>
          </cell>
          <cell r="B83" t="str">
            <v>Heat distribution and emitters</v>
          </cell>
          <cell r="C83" t="str">
            <v>Direct electric - panel heaters</v>
          </cell>
          <cell r="D83" t="str">
            <v xml:space="preserve">Per </v>
          </cell>
          <cell r="E83">
            <v>1</v>
          </cell>
          <cell r="F83" t="str">
            <v>Nr</v>
          </cell>
          <cell r="G83">
            <v>301.01228501228502</v>
          </cell>
          <cell r="H83">
            <v>332.31756265356267</v>
          </cell>
        </row>
        <row r="84">
          <cell r="A84" t="str">
            <v>Low temperature radiators [Per =1m2 GIFA]</v>
          </cell>
          <cell r="B84" t="str">
            <v>Heat distribution and emitters</v>
          </cell>
          <cell r="C84" t="str">
            <v>Low temperature radiators</v>
          </cell>
          <cell r="D84" t="str">
            <v xml:space="preserve">Per </v>
          </cell>
          <cell r="E84">
            <v>1</v>
          </cell>
          <cell r="F84" t="str">
            <v>m2 GIFA</v>
          </cell>
          <cell r="G84">
            <v>30</v>
          </cell>
          <cell r="H84">
            <v>33.119999999999997</v>
          </cell>
        </row>
        <row r="85">
          <cell r="A85" t="str">
            <v>Non dom - Gas heating - flue, gas supply, controls. [Per =1m2 GIFA]</v>
          </cell>
          <cell r="B85" t="str">
            <v>Heating sundries</v>
          </cell>
          <cell r="C85" t="str">
            <v>Non dom - Gas heating - flue, gas supply, controls.</v>
          </cell>
          <cell r="D85" t="str">
            <v xml:space="preserve">Per </v>
          </cell>
          <cell r="E85">
            <v>1</v>
          </cell>
          <cell r="F85" t="str">
            <v>m2 GIFA</v>
          </cell>
          <cell r="G85">
            <v>12.88</v>
          </cell>
          <cell r="H85">
            <v>14.219520000000001</v>
          </cell>
        </row>
        <row r="86">
          <cell r="A86" t="str">
            <v>Non dom - HP heating - power supply, controls. [Per =1m2 GIFA]</v>
          </cell>
          <cell r="B86" t="str">
            <v>Heating sundries</v>
          </cell>
          <cell r="C86" t="str">
            <v>Non dom - HP heating - power supply, controls.</v>
          </cell>
          <cell r="D86" t="str">
            <v xml:space="preserve">Per </v>
          </cell>
          <cell r="E86">
            <v>1</v>
          </cell>
          <cell r="F86" t="str">
            <v>m2 GIFA</v>
          </cell>
          <cell r="G86">
            <v>8.9600000000000009</v>
          </cell>
          <cell r="H86">
            <v>9.8918400000000002</v>
          </cell>
        </row>
        <row r="87">
          <cell r="A87" t="str">
            <v>Enhanced electrical supply - ASHP [kVa uplift=kVa]</v>
          </cell>
          <cell r="B87" t="str">
            <v>Electricity uplift</v>
          </cell>
          <cell r="C87" t="str">
            <v>Enhanced electrical supply - ASHP</v>
          </cell>
          <cell r="D87" t="str">
            <v>kVa uplift</v>
          </cell>
          <cell r="F87" t="str">
            <v>kVa</v>
          </cell>
          <cell r="G87">
            <v>95.2</v>
          </cell>
          <cell r="H87">
            <v>105.10080000000001</v>
          </cell>
        </row>
        <row r="88">
          <cell r="A88" t="str">
            <v>None</v>
          </cell>
          <cell r="B88" t="str">
            <v>Waste Water Heat Recovery</v>
          </cell>
          <cell r="C88" t="str">
            <v>None</v>
          </cell>
          <cell r="G88">
            <v>0</v>
          </cell>
          <cell r="H88">
            <v>0</v>
          </cell>
        </row>
        <row r="89">
          <cell r="A89" t="str">
            <v>WWHR - pipe system [Showersave=QB1-21C]</v>
          </cell>
          <cell r="B89" t="str">
            <v>Waste Water Heat Recovery</v>
          </cell>
          <cell r="C89" t="str">
            <v>WWHR - pipe system</v>
          </cell>
          <cell r="D89" t="str">
            <v>Showersave</v>
          </cell>
          <cell r="E89" t="str">
            <v>QB1-21C</v>
          </cell>
          <cell r="G89">
            <v>448</v>
          </cell>
          <cell r="H89">
            <v>494.59200000000004</v>
          </cell>
        </row>
        <row r="90">
          <cell r="A90" t="str">
            <v>WWHR - average for block of flats [Assumes =3/4 pipe and1/4 pumped units]</v>
          </cell>
          <cell r="B90" t="str">
            <v>Waste Water Heat Recovery</v>
          </cell>
          <cell r="C90" t="str">
            <v>WWHR - average for block of flats</v>
          </cell>
          <cell r="D90" t="str">
            <v xml:space="preserve">Assumes </v>
          </cell>
          <cell r="E90" t="str">
            <v>3/4 pipe and</v>
          </cell>
          <cell r="F90" t="str">
            <v>1/4 pumped units</v>
          </cell>
          <cell r="G90">
            <v>672</v>
          </cell>
          <cell r="H90">
            <v>741.88800000000003</v>
          </cell>
        </row>
        <row r="91">
          <cell r="A91" t="str">
            <v>Instantaneous point of use [Per =1m2 GIFA]</v>
          </cell>
          <cell r="B91" t="str">
            <v>Domestic hot water</v>
          </cell>
          <cell r="C91" t="str">
            <v>Instantaneous point of use</v>
          </cell>
          <cell r="D91" t="str">
            <v xml:space="preserve">Per </v>
          </cell>
          <cell r="E91">
            <v>1</v>
          </cell>
          <cell r="F91" t="str">
            <v>m2 GIFA</v>
          </cell>
          <cell r="G91">
            <v>2</v>
          </cell>
          <cell r="H91">
            <v>2.2079999999999997</v>
          </cell>
        </row>
        <row r="92">
          <cell r="A92" t="str">
            <v>As per space heating plant  [Per =1m2 GIFA]</v>
          </cell>
          <cell r="B92" t="str">
            <v>Domestic hot water</v>
          </cell>
          <cell r="C92" t="str">
            <v xml:space="preserve">As per space heating plant </v>
          </cell>
          <cell r="D92" t="str">
            <v xml:space="preserve">Per </v>
          </cell>
          <cell r="E92">
            <v>1</v>
          </cell>
          <cell r="F92" t="str">
            <v>m2 GIFA</v>
          </cell>
          <cell r="G92">
            <v>0</v>
          </cell>
          <cell r="H92">
            <v>0</v>
          </cell>
        </row>
        <row r="93">
          <cell r="A93" t="str">
            <v>non dom HW cylinder - standard [Cap=1Ltrs]</v>
          </cell>
          <cell r="B93" t="str">
            <v>Water Heating Heat Storage</v>
          </cell>
          <cell r="C93" t="str">
            <v>non dom HW cylinder - standard</v>
          </cell>
          <cell r="D93" t="str">
            <v>Cap</v>
          </cell>
          <cell r="E93">
            <v>1</v>
          </cell>
          <cell r="F93" t="str">
            <v>Ltrs</v>
          </cell>
          <cell r="G93">
            <v>1.1200000000000001</v>
          </cell>
          <cell r="H93">
            <v>1.23648</v>
          </cell>
        </row>
        <row r="94">
          <cell r="A94" t="str">
            <v>HW cylinder - standard [Cap=180Ltrs]</v>
          </cell>
          <cell r="B94" t="str">
            <v>Water Heating Heat Storage</v>
          </cell>
          <cell r="C94" t="str">
            <v>HW cylinder - standard</v>
          </cell>
          <cell r="D94" t="str">
            <v>Cap</v>
          </cell>
          <cell r="E94">
            <v>180</v>
          </cell>
          <cell r="F94" t="str">
            <v>Ltrs</v>
          </cell>
          <cell r="G94">
            <v>1176</v>
          </cell>
          <cell r="H94">
            <v>1298.3040000000001</v>
          </cell>
        </row>
        <row r="95">
          <cell r="A95" t="str">
            <v>none</v>
          </cell>
          <cell r="B95" t="str">
            <v>Water Heating Heat Storage</v>
          </cell>
          <cell r="C95" t="str">
            <v>none</v>
          </cell>
          <cell r="G95">
            <v>0</v>
          </cell>
          <cell r="H95">
            <v>0</v>
          </cell>
        </row>
        <row r="96">
          <cell r="A96" t="str">
            <v>Airtightness level 1 [Air permeability rate=5m³/h·m² at 50 Pa ]</v>
          </cell>
          <cell r="B96" t="str">
            <v>Airtightness</v>
          </cell>
          <cell r="C96" t="str">
            <v>Airtightness level 1</v>
          </cell>
          <cell r="D96" t="str">
            <v>Air permeability rate</v>
          </cell>
          <cell r="E96">
            <v>5</v>
          </cell>
          <cell r="F96" t="str">
            <v xml:space="preserve">m³/h·m² at 50 Pa </v>
          </cell>
          <cell r="G96">
            <v>0</v>
          </cell>
          <cell r="H96">
            <v>0</v>
          </cell>
        </row>
        <row r="97">
          <cell r="A97" t="str">
            <v>Airtightness level 2a - Houses [Air permeability rate=4m³/h·m² at 50 Pa ]</v>
          </cell>
          <cell r="B97" t="str">
            <v>Airtightness</v>
          </cell>
          <cell r="C97" t="str">
            <v>Airtightness level 2a - Houses</v>
          </cell>
          <cell r="D97" t="str">
            <v>Air permeability rate</v>
          </cell>
          <cell r="E97">
            <v>4</v>
          </cell>
          <cell r="F97" t="str">
            <v xml:space="preserve">m³/h·m² at 50 Pa </v>
          </cell>
          <cell r="G97">
            <v>0.50537717288960005</v>
          </cell>
          <cell r="H97">
            <v>0.54850269164284593</v>
          </cell>
        </row>
        <row r="98">
          <cell r="A98" t="str">
            <v>Airtightness level 2a - Flats [Air permeability rate=4m³/h·m² at 50 Pa ]</v>
          </cell>
          <cell r="B98" t="str">
            <v>Airtightness</v>
          </cell>
          <cell r="C98" t="str">
            <v>Airtightness level 2a - Flats</v>
          </cell>
          <cell r="D98" t="str">
            <v>Air permeability rate</v>
          </cell>
          <cell r="E98">
            <v>4</v>
          </cell>
          <cell r="F98" t="str">
            <v xml:space="preserve">m³/h·m² at 50 Pa </v>
          </cell>
          <cell r="G98">
            <v>0.22095529818582393</v>
          </cell>
          <cell r="H98">
            <v>0.23981015029768094</v>
          </cell>
        </row>
        <row r="99">
          <cell r="A99" t="str">
            <v>Airtightness level 2b - Houses [Air permeability rate=3m³/h·m² at 50 Pa ]</v>
          </cell>
          <cell r="B99" t="str">
            <v>Airtightness</v>
          </cell>
          <cell r="C99" t="str">
            <v>Airtightness level 2b - Houses</v>
          </cell>
          <cell r="D99" t="str">
            <v>Air permeability rate</v>
          </cell>
          <cell r="E99">
            <v>3</v>
          </cell>
          <cell r="F99" t="str">
            <v xml:space="preserve">m³/h·m² at 50 Pa </v>
          </cell>
          <cell r="G99">
            <v>0.63287308668644526</v>
          </cell>
          <cell r="H99">
            <v>0.6868782567503553</v>
          </cell>
        </row>
        <row r="100">
          <cell r="A100" t="str">
            <v>Airtightness level 2b - Flats [Air permeability rate=3m³/h·m² at 50 Pa ]</v>
          </cell>
          <cell r="B100" t="str">
            <v>Airtightness</v>
          </cell>
          <cell r="C100" t="str">
            <v>Airtightness level 2b - Flats</v>
          </cell>
          <cell r="D100" t="str">
            <v>Air permeability rate</v>
          </cell>
          <cell r="E100">
            <v>3</v>
          </cell>
          <cell r="F100" t="str">
            <v xml:space="preserve">m³/h·m² at 50 Pa </v>
          </cell>
          <cell r="G100">
            <v>0.34063941803647857</v>
          </cell>
          <cell r="H100">
            <v>0.36970731504225807</v>
          </cell>
        </row>
        <row r="101">
          <cell r="A101" t="str">
            <v>Airtightness level 3 - Houses [Air permeability rate=1m³/h·m² at 50 Pa ]</v>
          </cell>
          <cell r="B101" t="str">
            <v>Airtightness</v>
          </cell>
          <cell r="C101" t="str">
            <v>Airtightness level 3 - Houses</v>
          </cell>
          <cell r="D101" t="str">
            <v>Air permeability rate</v>
          </cell>
          <cell r="E101">
            <v>1</v>
          </cell>
          <cell r="F101" t="str">
            <v xml:space="preserve">m³/h·m² at 50 Pa </v>
          </cell>
          <cell r="G101">
            <v>9.7568516149757301</v>
          </cell>
          <cell r="H101">
            <v>10.589436286120325</v>
          </cell>
        </row>
        <row r="102">
          <cell r="A102" t="str">
            <v>Airtightness level 3 - Flats [Air permeability rate=1m³/h·m² at 50 Pa ]</v>
          </cell>
          <cell r="B102" t="str">
            <v>Airtightness</v>
          </cell>
          <cell r="C102" t="str">
            <v>Airtightness level 3 - Flats</v>
          </cell>
          <cell r="D102" t="str">
            <v>Air permeability rate</v>
          </cell>
          <cell r="E102">
            <v>1</v>
          </cell>
          <cell r="F102" t="str">
            <v xml:space="preserve">m³/h·m² at 50 Pa </v>
          </cell>
          <cell r="G102">
            <v>4.4983399198811993</v>
          </cell>
          <cell r="H102">
            <v>4.8821982597110614</v>
          </cell>
        </row>
        <row r="103">
          <cell r="A103" t="str">
            <v>Industiral 2 [Air permeability rate=2m³/h·m² at 50 Pa ]</v>
          </cell>
          <cell r="B103" t="str">
            <v>Airtightness</v>
          </cell>
          <cell r="C103" t="str">
            <v>Industiral 2</v>
          </cell>
          <cell r="D103" t="str">
            <v>Air permeability rate</v>
          </cell>
          <cell r="E103">
            <v>2</v>
          </cell>
          <cell r="F103" t="str">
            <v xml:space="preserve">m³/h·m² at 50 Pa </v>
          </cell>
          <cell r="G103">
            <v>8</v>
          </cell>
          <cell r="H103">
            <v>8.831999999999999</v>
          </cell>
        </row>
        <row r="104">
          <cell r="A104" t="str">
            <v>Industrial 5 [Air permeability rate=5m³/h·m² at 50 Pa ]</v>
          </cell>
          <cell r="B104" t="str">
            <v>Airtightness</v>
          </cell>
          <cell r="C104" t="str">
            <v>Industrial 5</v>
          </cell>
          <cell r="D104" t="str">
            <v>Air permeability rate</v>
          </cell>
          <cell r="E104">
            <v>5</v>
          </cell>
          <cell r="F104" t="str">
            <v xml:space="preserve">m³/h·m² at 50 Pa </v>
          </cell>
          <cell r="G104">
            <v>0</v>
          </cell>
          <cell r="H104">
            <v>0</v>
          </cell>
        </row>
        <row r="105">
          <cell r="A105" t="str">
            <v>Intermittent extract fans with trickle vents [Detached=4 Fans per home]</v>
          </cell>
          <cell r="B105" t="str">
            <v>Ventilation</v>
          </cell>
          <cell r="C105" t="str">
            <v>Intermittent extract fans with trickle vents</v>
          </cell>
          <cell r="D105" t="str">
            <v>Detached</v>
          </cell>
          <cell r="E105">
            <v>4</v>
          </cell>
          <cell r="F105" t="str">
            <v xml:space="preserve"> Fans per home</v>
          </cell>
          <cell r="G105">
            <v>1200</v>
          </cell>
          <cell r="H105">
            <v>1324.8000000000002</v>
          </cell>
        </row>
        <row r="106">
          <cell r="A106" t="str">
            <v>Intermittent extract fans with trickle vents [Semi / terrace=4 Fans per home]</v>
          </cell>
          <cell r="B106" t="str">
            <v>Ventilation</v>
          </cell>
          <cell r="C106" t="str">
            <v>Intermittent extract fans with trickle vents</v>
          </cell>
          <cell r="D106" t="str">
            <v>Semi / terrace</v>
          </cell>
          <cell r="E106">
            <v>4</v>
          </cell>
          <cell r="F106" t="str">
            <v xml:space="preserve"> Fans per home</v>
          </cell>
          <cell r="G106">
            <v>1200</v>
          </cell>
          <cell r="H106">
            <v>1324.8000000000002</v>
          </cell>
        </row>
        <row r="107">
          <cell r="A107" t="str">
            <v>Intermittent extract fans with trickle vents [Small Flat=2 Fans per home]</v>
          </cell>
          <cell r="B107" t="str">
            <v>Ventilation</v>
          </cell>
          <cell r="C107" t="str">
            <v>Intermittent extract fans with trickle vents</v>
          </cell>
          <cell r="D107" t="str">
            <v>Small Flat</v>
          </cell>
          <cell r="E107">
            <v>2</v>
          </cell>
          <cell r="F107" t="str">
            <v xml:space="preserve"> Fans per home</v>
          </cell>
          <cell r="G107">
            <v>600</v>
          </cell>
          <cell r="H107">
            <v>662.40000000000009</v>
          </cell>
        </row>
        <row r="108">
          <cell r="A108" t="str">
            <v>Intermittent extract fans with trickle vents [Large flat=3 Fans per home]</v>
          </cell>
          <cell r="B108" t="str">
            <v>Ventilation</v>
          </cell>
          <cell r="C108" t="str">
            <v>Intermittent extract fans with trickle vents</v>
          </cell>
          <cell r="D108" t="str">
            <v>Large flat</v>
          </cell>
          <cell r="E108">
            <v>3</v>
          </cell>
          <cell r="F108" t="str">
            <v xml:space="preserve"> Fans per home</v>
          </cell>
          <cell r="G108">
            <v>900</v>
          </cell>
          <cell r="H108">
            <v>993.59999999999991</v>
          </cell>
        </row>
        <row r="109">
          <cell r="A109" t="str">
            <v>none</v>
          </cell>
          <cell r="B109" t="str">
            <v>Ventilation</v>
          </cell>
          <cell r="C109" t="str">
            <v>none</v>
          </cell>
          <cell r="G109">
            <v>0</v>
          </cell>
          <cell r="H109">
            <v>0</v>
          </cell>
        </row>
        <row r="110">
          <cell r="A110" t="str">
            <v>Good Qual MVHR [Unit=1Per home]</v>
          </cell>
          <cell r="B110" t="str">
            <v>Ventilation</v>
          </cell>
          <cell r="C110" t="str">
            <v>Good Qual MVHR</v>
          </cell>
          <cell r="D110" t="str">
            <v>Unit</v>
          </cell>
          <cell r="E110">
            <v>1</v>
          </cell>
          <cell r="F110" t="str">
            <v>Per home</v>
          </cell>
          <cell r="G110">
            <v>1232</v>
          </cell>
          <cell r="H110">
            <v>1360.1280000000002</v>
          </cell>
        </row>
        <row r="111">
          <cell r="A111" t="str">
            <v>No ductwork (localised extract) [with air permeability rate=5m³/h·m² at 50 Pa ]</v>
          </cell>
          <cell r="B111" t="str">
            <v>Ventilation distribution</v>
          </cell>
          <cell r="C111" t="str">
            <v>No ductwork (localised extract)</v>
          </cell>
          <cell r="D111" t="str">
            <v>with air permeability rate</v>
          </cell>
          <cell r="E111">
            <v>5</v>
          </cell>
          <cell r="F111" t="str">
            <v xml:space="preserve">m³/h·m² at 50 Pa </v>
          </cell>
          <cell r="G111">
            <v>0</v>
          </cell>
          <cell r="H111">
            <v>0</v>
          </cell>
        </row>
        <row r="112">
          <cell r="A112" t="str">
            <v>none</v>
          </cell>
          <cell r="B112" t="str">
            <v>Ventilation distribution</v>
          </cell>
          <cell r="C112" t="str">
            <v>none</v>
          </cell>
          <cell r="G112">
            <v>0</v>
          </cell>
          <cell r="H112">
            <v>0</v>
          </cell>
        </row>
        <row r="113">
          <cell r="A113" t="str">
            <v>MVHR rigid ductwork - detached</v>
          </cell>
          <cell r="B113" t="str">
            <v>Ventilation distribution</v>
          </cell>
          <cell r="C113" t="str">
            <v>MVHR rigid ductwork - detached</v>
          </cell>
          <cell r="G113">
            <v>15</v>
          </cell>
          <cell r="H113">
            <v>16.559999999999999</v>
          </cell>
        </row>
        <row r="114">
          <cell r="A114" t="str">
            <v>MVHR rigid ductwork - semi + mid</v>
          </cell>
          <cell r="B114" t="str">
            <v>Ventilation distribution</v>
          </cell>
          <cell r="C114" t="str">
            <v>MVHR rigid ductwork - semi + mid</v>
          </cell>
          <cell r="G114">
            <v>19</v>
          </cell>
          <cell r="H114">
            <v>20.975999999999999</v>
          </cell>
        </row>
        <row r="115">
          <cell r="A115" t="str">
            <v>MVHR rigid ductwork - large flat</v>
          </cell>
          <cell r="B115" t="str">
            <v>Ventilation distribution</v>
          </cell>
          <cell r="C115" t="str">
            <v>MVHR rigid ductwork - large flat</v>
          </cell>
          <cell r="G115">
            <v>19</v>
          </cell>
          <cell r="H115">
            <v>20.975999999999999</v>
          </cell>
        </row>
        <row r="116">
          <cell r="A116" t="str">
            <v>MVHR rigid ductwork - small flat</v>
          </cell>
          <cell r="B116" t="str">
            <v>Ventilation distribution</v>
          </cell>
          <cell r="C116" t="str">
            <v>MVHR rigid ductwork - small flat</v>
          </cell>
          <cell r="G116">
            <v>22</v>
          </cell>
          <cell r="H116">
            <v>24.288</v>
          </cell>
        </row>
        <row r="117">
          <cell r="A117" t="str">
            <v>Ventilation ducting for non dom [Class=D]</v>
          </cell>
          <cell r="B117" t="str">
            <v>Ventilation distribution</v>
          </cell>
          <cell r="C117" t="str">
            <v>Ventilation ducting for non dom</v>
          </cell>
          <cell r="D117" t="str">
            <v>Class</v>
          </cell>
          <cell r="E117" t="str">
            <v>D</v>
          </cell>
          <cell r="G117">
            <v>56</v>
          </cell>
          <cell r="H117">
            <v>61.824000000000005</v>
          </cell>
        </row>
        <row r="118">
          <cell r="A118" t="str">
            <v>No PV [No PV installed=0kWp]</v>
          </cell>
          <cell r="B118" t="str">
            <v>Photovoltaic fixed costs</v>
          </cell>
          <cell r="C118" t="str">
            <v>No PV</v>
          </cell>
          <cell r="D118" t="str">
            <v>No PV installed</v>
          </cell>
          <cell r="E118">
            <v>0</v>
          </cell>
          <cell r="F118" t="str">
            <v>kWp</v>
          </cell>
          <cell r="G118">
            <v>0</v>
          </cell>
          <cell r="H118">
            <v>0</v>
          </cell>
        </row>
        <row r="119">
          <cell r="A119" t="str">
            <v>Roof mounted PV - fixed  [Installations =1Number]</v>
          </cell>
          <cell r="B119" t="str">
            <v>Photovoltaic fixed costs</v>
          </cell>
          <cell r="C119" t="str">
            <v xml:space="preserve">Roof mounted PV - fixed </v>
          </cell>
          <cell r="D119" t="str">
            <v xml:space="preserve">Installations </v>
          </cell>
          <cell r="E119">
            <v>1</v>
          </cell>
          <cell r="F119" t="str">
            <v>Number</v>
          </cell>
          <cell r="G119" t="e">
            <v>#DIV/0!</v>
          </cell>
          <cell r="H119">
            <v>1329.5373134328358</v>
          </cell>
        </row>
        <row r="120">
          <cell r="A120" t="str">
            <v>Roof mounted PV - variable [Output=1kWp]</v>
          </cell>
          <cell r="B120" t="str">
            <v>Photovoltaic variable</v>
          </cell>
          <cell r="C120" t="str">
            <v>Roof mounted PV - variable</v>
          </cell>
          <cell r="D120" t="str">
            <v>Output</v>
          </cell>
          <cell r="E120">
            <v>1</v>
          </cell>
          <cell r="F120" t="str">
            <v>kWp</v>
          </cell>
          <cell r="G120" t="e">
            <v>#DIV/0!</v>
          </cell>
          <cell r="H120">
            <v>716.77611940298505</v>
          </cell>
        </row>
        <row r="121">
          <cell r="A121" t="str">
            <v>Battery storage  [Output=13.5kWh]</v>
          </cell>
          <cell r="B121" t="str">
            <v>Battery Storage</v>
          </cell>
          <cell r="C121" t="str">
            <v xml:space="preserve">Battery storage </v>
          </cell>
          <cell r="D121" t="str">
            <v>Output</v>
          </cell>
          <cell r="E121">
            <v>13.5</v>
          </cell>
          <cell r="F121" t="str">
            <v>kWh</v>
          </cell>
          <cell r="G121">
            <v>7371.0073710073702</v>
          </cell>
          <cell r="H121">
            <v>8000</v>
          </cell>
        </row>
        <row r="122">
          <cell r="A122" t="str">
            <v>Battery storage  [Output=6kWh]</v>
          </cell>
          <cell r="B122" t="str">
            <v>Battery Storage</v>
          </cell>
          <cell r="C122" t="str">
            <v xml:space="preserve">Battery storage </v>
          </cell>
          <cell r="D122" t="str">
            <v>Output</v>
          </cell>
          <cell r="E122">
            <v>6</v>
          </cell>
          <cell r="F122" t="str">
            <v>kWh</v>
          </cell>
          <cell r="G122">
            <v>3224.8157248157249</v>
          </cell>
          <cell r="H122">
            <v>3500</v>
          </cell>
        </row>
        <row r="123">
          <cell r="A123" t="str">
            <v>Standard</v>
          </cell>
          <cell r="B123" t="str">
            <v>Thermal Bridging</v>
          </cell>
          <cell r="C123" t="str">
            <v>Standard</v>
          </cell>
          <cell r="G123">
            <v>0</v>
          </cell>
          <cell r="H123">
            <v>0</v>
          </cell>
        </row>
        <row r="124">
          <cell r="A124" t="str">
            <v>Enhanced - non dom [y value improved by=c.0.03W/m3 K]</v>
          </cell>
          <cell r="B124" t="str">
            <v>Thermal Bridging</v>
          </cell>
          <cell r="C124" t="str">
            <v>Enhanced - non dom</v>
          </cell>
          <cell r="D124" t="str">
            <v>y value improved by</v>
          </cell>
          <cell r="E124" t="str">
            <v>c.0.03</v>
          </cell>
          <cell r="F124" t="str">
            <v>W/m3 K</v>
          </cell>
          <cell r="G124">
            <v>2.5013333333333336</v>
          </cell>
          <cell r="H124">
            <v>2.7614720000000004</v>
          </cell>
        </row>
        <row r="125">
          <cell r="A125" t="str">
            <v>Enhanced (detached) [y value improved by=c.0.03W/m3 K]</v>
          </cell>
          <cell r="B125" t="str">
            <v>Thermal Bridging</v>
          </cell>
          <cell r="C125" t="str">
            <v>Enhanced (detached)</v>
          </cell>
          <cell r="D125" t="str">
            <v>y value improved by</v>
          </cell>
          <cell r="E125" t="str">
            <v>c.0.03</v>
          </cell>
          <cell r="F125" t="str">
            <v>W/m3 K</v>
          </cell>
          <cell r="G125">
            <v>284</v>
          </cell>
          <cell r="H125">
            <v>313.536</v>
          </cell>
        </row>
        <row r="126">
          <cell r="A126" t="str">
            <v>Enhanced (semi) [y value improved by=c.0.03W/m3 K]</v>
          </cell>
          <cell r="B126" t="str">
            <v>Thermal Bridging</v>
          </cell>
          <cell r="C126" t="str">
            <v>Enhanced (semi)</v>
          </cell>
          <cell r="D126" t="str">
            <v>y value improved by</v>
          </cell>
          <cell r="E126" t="str">
            <v>c.0.03</v>
          </cell>
          <cell r="F126" t="str">
            <v>W/m3 K</v>
          </cell>
          <cell r="G126">
            <v>186</v>
          </cell>
          <cell r="H126">
            <v>205.34399999999999</v>
          </cell>
        </row>
        <row r="127">
          <cell r="A127" t="str">
            <v>Enhanced (mid) [y value improved by=c.0.03W/m3 K]</v>
          </cell>
          <cell r="B127" t="str">
            <v>Thermal Bridging</v>
          </cell>
          <cell r="C127" t="str">
            <v>Enhanced (mid)</v>
          </cell>
          <cell r="D127" t="str">
            <v>y value improved by</v>
          </cell>
          <cell r="E127" t="str">
            <v>c.0.03</v>
          </cell>
          <cell r="F127" t="str">
            <v>W/m3 K</v>
          </cell>
          <cell r="G127">
            <v>186</v>
          </cell>
          <cell r="H127">
            <v>205.34399999999999</v>
          </cell>
        </row>
        <row r="128">
          <cell r="A128" t="str">
            <v>Enhanced (flats) [y value improved by=c.0.03W/m3 K]</v>
          </cell>
          <cell r="B128" t="str">
            <v>Thermal Bridging</v>
          </cell>
          <cell r="C128" t="str">
            <v>Enhanced (flats)</v>
          </cell>
          <cell r="D128" t="str">
            <v>y value improved by</v>
          </cell>
          <cell r="E128" t="str">
            <v>c.0.03</v>
          </cell>
          <cell r="F128" t="str">
            <v>W/m3 K</v>
          </cell>
          <cell r="G128">
            <v>185.42857142857142</v>
          </cell>
          <cell r="H128">
            <v>204.71314285714286</v>
          </cell>
        </row>
        <row r="129">
          <cell r="A129" t="str">
            <v>Enhanced - non dom [y value improved by=c.0.06W/m3 K]</v>
          </cell>
          <cell r="B129" t="str">
            <v>Thermal Bridging</v>
          </cell>
          <cell r="C129" t="str">
            <v>Enhanced - non dom</v>
          </cell>
          <cell r="D129" t="str">
            <v>y value improved by</v>
          </cell>
          <cell r="E129" t="str">
            <v>c.0.06</v>
          </cell>
          <cell r="F129" t="str">
            <v>W/m3 K</v>
          </cell>
          <cell r="G129">
            <v>5.0026666666666673</v>
          </cell>
          <cell r="H129">
            <v>5.5229440000000007</v>
          </cell>
        </row>
        <row r="130">
          <cell r="A130" t="str">
            <v>Enhanced (detached) [y value improved by=c.0.06W/m3 K]</v>
          </cell>
          <cell r="B130" t="str">
            <v>Thermal Bridging</v>
          </cell>
          <cell r="C130" t="str">
            <v>Enhanced (detached)</v>
          </cell>
          <cell r="D130" t="str">
            <v>y value improved by</v>
          </cell>
          <cell r="E130" t="str">
            <v>c.0.06</v>
          </cell>
          <cell r="F130" t="str">
            <v>W/m3 K</v>
          </cell>
          <cell r="G130">
            <v>568</v>
          </cell>
          <cell r="H130">
            <v>627.072</v>
          </cell>
        </row>
        <row r="131">
          <cell r="A131" t="str">
            <v>Enhanced (semi) [y value improved by=c.0.06W/m3 K]</v>
          </cell>
          <cell r="B131" t="str">
            <v>Thermal Bridging</v>
          </cell>
          <cell r="C131" t="str">
            <v>Enhanced (semi)</v>
          </cell>
          <cell r="D131" t="str">
            <v>y value improved by</v>
          </cell>
          <cell r="E131" t="str">
            <v>c.0.06</v>
          </cell>
          <cell r="F131" t="str">
            <v>W/m3 K</v>
          </cell>
          <cell r="G131">
            <v>372</v>
          </cell>
          <cell r="H131">
            <v>410.68799999999999</v>
          </cell>
        </row>
        <row r="132">
          <cell r="A132" t="str">
            <v>Enhanced (mid) [y value improved by=c.0.06W/m3 K]</v>
          </cell>
          <cell r="B132" t="str">
            <v>Thermal Bridging</v>
          </cell>
          <cell r="C132" t="str">
            <v>Enhanced (mid)</v>
          </cell>
          <cell r="D132" t="str">
            <v>y value improved by</v>
          </cell>
          <cell r="E132" t="str">
            <v>c.0.06</v>
          </cell>
          <cell r="F132" t="str">
            <v>W/m3 K</v>
          </cell>
          <cell r="G132">
            <v>372</v>
          </cell>
          <cell r="H132">
            <v>410.68799999999999</v>
          </cell>
        </row>
        <row r="133">
          <cell r="A133" t="str">
            <v>Enhanced (flats) [y value improved by=c.0.06W/m3 K]</v>
          </cell>
          <cell r="B133" t="str">
            <v>Thermal Bridging</v>
          </cell>
          <cell r="C133" t="str">
            <v>Enhanced (flats)</v>
          </cell>
          <cell r="D133" t="str">
            <v>y value improved by</v>
          </cell>
          <cell r="E133" t="str">
            <v>c.0.06</v>
          </cell>
          <cell r="F133" t="str">
            <v>W/m3 K</v>
          </cell>
          <cell r="G133">
            <v>370.85714285714283</v>
          </cell>
          <cell r="H133">
            <v>409.42628571428571</v>
          </cell>
        </row>
        <row r="134">
          <cell r="A134" t="str">
            <v>Air cooled chiller [SSEER=4.4]</v>
          </cell>
          <cell r="B134" t="str">
            <v>Cooling</v>
          </cell>
          <cell r="C134" t="str">
            <v>Air cooled chiller</v>
          </cell>
          <cell r="D134" t="str">
            <v>SSEER</v>
          </cell>
          <cell r="E134">
            <v>4.4000000000000004</v>
          </cell>
          <cell r="G134">
            <v>202</v>
          </cell>
          <cell r="H134">
            <v>223.00799999999998</v>
          </cell>
        </row>
        <row r="135">
          <cell r="A135" t="str">
            <v>none</v>
          </cell>
          <cell r="B135" t="str">
            <v>Cooling</v>
          </cell>
          <cell r="C135" t="str">
            <v>none</v>
          </cell>
          <cell r="G135">
            <v>0</v>
          </cell>
          <cell r="H135">
            <v>0</v>
          </cell>
        </row>
        <row r="136">
          <cell r="A136" t="str">
            <v>Same as heating plant</v>
          </cell>
          <cell r="B136" t="str">
            <v>Cooling</v>
          </cell>
          <cell r="C136" t="str">
            <v>Same as heating plant</v>
          </cell>
          <cell r="G136">
            <v>11.200000000000001</v>
          </cell>
          <cell r="H136">
            <v>12.364800000000001</v>
          </cell>
        </row>
        <row r="137">
          <cell r="A137" t="str">
            <v>none</v>
          </cell>
          <cell r="B137" t="str">
            <v>Ventilation Heat Recovery</v>
          </cell>
          <cell r="C137" t="str">
            <v>none</v>
          </cell>
          <cell r="G137">
            <v>0</v>
          </cell>
          <cell r="H137">
            <v>0</v>
          </cell>
        </row>
        <row r="138">
          <cell r="A138" t="str">
            <v>Heat recovery unit [Efficiency=76%]</v>
          </cell>
          <cell r="B138" t="str">
            <v>Ventilation Heat Recovery</v>
          </cell>
          <cell r="C138" t="str">
            <v>Heat recovery unit</v>
          </cell>
          <cell r="D138" t="str">
            <v>Efficiency</v>
          </cell>
          <cell r="E138">
            <v>76</v>
          </cell>
          <cell r="F138" t="str">
            <v>%</v>
          </cell>
          <cell r="G138">
            <v>9184</v>
          </cell>
          <cell r="H138">
            <v>10139.136</v>
          </cell>
        </row>
        <row r="139">
          <cell r="A139" t="str">
            <v>Heat recovery unit [Efficiency=80%]</v>
          </cell>
          <cell r="B139" t="str">
            <v>Ventilation Heat Recovery</v>
          </cell>
          <cell r="C139" t="str">
            <v>Heat recovery unit</v>
          </cell>
          <cell r="D139" t="str">
            <v>Efficiency</v>
          </cell>
          <cell r="E139">
            <v>80</v>
          </cell>
          <cell r="F139" t="str">
            <v>%</v>
          </cell>
          <cell r="G139">
            <v>9520</v>
          </cell>
          <cell r="H139">
            <v>10510.08</v>
          </cell>
        </row>
        <row r="140">
          <cell r="A140" t="str">
            <v>None</v>
          </cell>
          <cell r="B140" t="str">
            <v>Demand control ventilation</v>
          </cell>
          <cell r="C140" t="str">
            <v>None</v>
          </cell>
          <cell r="G140">
            <v>0</v>
          </cell>
          <cell r="H140">
            <v>0</v>
          </cell>
        </row>
        <row r="141">
          <cell r="A141" t="str">
            <v>Gas sensors speed control</v>
          </cell>
          <cell r="B141" t="str">
            <v>Demand control ventilation</v>
          </cell>
          <cell r="C141" t="str">
            <v>Gas sensors speed control</v>
          </cell>
          <cell r="G141">
            <v>11.200000000000001</v>
          </cell>
          <cell r="H141">
            <v>12.364800000000001</v>
          </cell>
        </row>
        <row r="142">
          <cell r="A142" t="str">
            <v>Fan coil units [Per =1unit]</v>
          </cell>
          <cell r="B142" t="str">
            <v>Terminal units</v>
          </cell>
          <cell r="C142" t="str">
            <v>Fan coil units</v>
          </cell>
          <cell r="D142" t="str">
            <v xml:space="preserve">Per </v>
          </cell>
          <cell r="E142">
            <v>1</v>
          </cell>
          <cell r="F142" t="str">
            <v>unit</v>
          </cell>
          <cell r="G142">
            <v>5040</v>
          </cell>
          <cell r="H142">
            <v>5564.16</v>
          </cell>
        </row>
        <row r="143">
          <cell r="A143" t="str">
            <v>none</v>
          </cell>
          <cell r="B143" t="str">
            <v>Terminal units</v>
          </cell>
          <cell r="C143" t="str">
            <v>none</v>
          </cell>
          <cell r="G143">
            <v>0</v>
          </cell>
          <cell r="H143">
            <v>0</v>
          </cell>
        </row>
        <row r="144">
          <cell r="A144" t="str">
            <v>VRF [Per =1unit]</v>
          </cell>
          <cell r="B144" t="str">
            <v>Terminal units</v>
          </cell>
          <cell r="C144" t="str">
            <v>VRF</v>
          </cell>
          <cell r="D144" t="str">
            <v xml:space="preserve">Per </v>
          </cell>
          <cell r="E144">
            <v>1</v>
          </cell>
          <cell r="F144" t="str">
            <v>unit</v>
          </cell>
          <cell r="G144">
            <v>5824</v>
          </cell>
          <cell r="H144">
            <v>6429.6959999999999</v>
          </cell>
        </row>
        <row r="145">
          <cell r="A145" t="str">
            <v>none</v>
          </cell>
          <cell r="B145" t="str">
            <v>Pumps</v>
          </cell>
          <cell r="C145" t="str">
            <v>none</v>
          </cell>
          <cell r="G145">
            <v>0</v>
          </cell>
          <cell r="H145">
            <v>0</v>
          </cell>
        </row>
        <row r="146">
          <cell r="A146" t="str">
            <v>Heating or cooling circulation [Per =1pump]</v>
          </cell>
          <cell r="B146" t="str">
            <v>Pumps</v>
          </cell>
          <cell r="C146" t="str">
            <v>Heating or cooling circulation</v>
          </cell>
          <cell r="D146" t="str">
            <v xml:space="preserve">Per </v>
          </cell>
          <cell r="E146">
            <v>1</v>
          </cell>
          <cell r="F146" t="str">
            <v>pump</v>
          </cell>
          <cell r="G146">
            <v>5600.0000000000009</v>
          </cell>
          <cell r="H146">
            <v>6182.4000000000005</v>
          </cell>
        </row>
        <row r="147">
          <cell r="A147" t="str">
            <v>Space for plant [Per=1m2]</v>
          </cell>
          <cell r="B147" t="str">
            <v>Plant room</v>
          </cell>
          <cell r="C147" t="str">
            <v>Space for plant</v>
          </cell>
          <cell r="D147" t="str">
            <v>Per</v>
          </cell>
          <cell r="E147">
            <v>1</v>
          </cell>
          <cell r="F147" t="str">
            <v>m2</v>
          </cell>
          <cell r="G147">
            <v>2240</v>
          </cell>
          <cell r="H147">
            <v>2472.96</v>
          </cell>
        </row>
        <row r="148">
          <cell r="A148" t="str">
            <v>none</v>
          </cell>
          <cell r="B148" t="str">
            <v>Plant room</v>
          </cell>
          <cell r="C148" t="str">
            <v>none</v>
          </cell>
          <cell r="G148">
            <v>0</v>
          </cell>
          <cell r="H148">
            <v>0</v>
          </cell>
        </row>
        <row r="149">
          <cell r="A149" t="str">
            <v>expansion vessels, pressurisation, pumps etc [Per =1KW]</v>
          </cell>
          <cell r="B149" t="str">
            <v>Cooling ancilaries</v>
          </cell>
          <cell r="C149" t="str">
            <v>expansion vessels, pressurisation, pumps etc</v>
          </cell>
          <cell r="D149" t="str">
            <v xml:space="preserve">Per </v>
          </cell>
          <cell r="E149">
            <v>1</v>
          </cell>
          <cell r="F149" t="str">
            <v>KW</v>
          </cell>
          <cell r="G149">
            <v>112</v>
          </cell>
          <cell r="H149">
            <v>123.64800000000001</v>
          </cell>
        </row>
        <row r="150">
          <cell r="A150" t="str">
            <v>none</v>
          </cell>
          <cell r="B150" t="str">
            <v>Cooling ancilaries</v>
          </cell>
          <cell r="C150" t="str">
            <v>none</v>
          </cell>
          <cell r="G150">
            <v>0</v>
          </cell>
          <cell r="H150">
            <v>0</v>
          </cell>
        </row>
        <row r="151">
          <cell r="A151" t="str">
            <v>Electric Lighting - commercial [Efficacy of all fixed lighting=90lm/W]</v>
          </cell>
          <cell r="B151" t="str">
            <v>Electric Lighting</v>
          </cell>
          <cell r="C151" t="str">
            <v>Electric Lighting - commercial</v>
          </cell>
          <cell r="D151" t="str">
            <v>Efficacy of all fixed lighting</v>
          </cell>
          <cell r="E151">
            <v>90</v>
          </cell>
          <cell r="F151" t="str">
            <v>lm/W</v>
          </cell>
          <cell r="G151">
            <v>75</v>
          </cell>
          <cell r="H151">
            <v>82.800000000000011</v>
          </cell>
        </row>
        <row r="152">
          <cell r="A152" t="str">
            <v>Electric Lighting - commercial [Efficacy of all fixed lighting=105lm/W]</v>
          </cell>
          <cell r="B152" t="str">
            <v>Electric Lighting</v>
          </cell>
          <cell r="C152" t="str">
            <v>Electric Lighting - commercial</v>
          </cell>
          <cell r="D152" t="str">
            <v>Efficacy of all fixed lighting</v>
          </cell>
          <cell r="E152">
            <v>105</v>
          </cell>
          <cell r="F152" t="str">
            <v>lm/W</v>
          </cell>
          <cell r="G152">
            <v>80</v>
          </cell>
          <cell r="H152">
            <v>88.320000000000007</v>
          </cell>
        </row>
        <row r="153">
          <cell r="A153" t="str">
            <v>Electric Lighting - commercial [Efficacy of all fixed lighting=115lm/W]</v>
          </cell>
          <cell r="B153" t="str">
            <v>Electric Lighting</v>
          </cell>
          <cell r="C153" t="str">
            <v>Electric Lighting - commercial</v>
          </cell>
          <cell r="D153" t="str">
            <v>Efficacy of all fixed lighting</v>
          </cell>
          <cell r="E153">
            <v>115</v>
          </cell>
          <cell r="F153" t="str">
            <v>lm/W</v>
          </cell>
          <cell r="G153">
            <v>90</v>
          </cell>
          <cell r="H153">
            <v>99.36</v>
          </cell>
        </row>
        <row r="154">
          <cell r="A154" t="str">
            <v>Electric Lighting - commercial [Efficacy of all fixed lighting=140lm/W]</v>
          </cell>
          <cell r="B154" t="str">
            <v>Electric Lighting</v>
          </cell>
          <cell r="C154" t="str">
            <v>Electric Lighting - commercial</v>
          </cell>
          <cell r="D154" t="str">
            <v>Efficacy of all fixed lighting</v>
          </cell>
          <cell r="E154">
            <v>140</v>
          </cell>
          <cell r="F154" t="str">
            <v>lm/W</v>
          </cell>
          <cell r="G154">
            <v>130</v>
          </cell>
          <cell r="H154">
            <v>143.52000000000001</v>
          </cell>
        </row>
        <row r="155">
          <cell r="A155" t="str">
            <v/>
          </cell>
          <cell r="H155">
            <v>0</v>
          </cell>
        </row>
        <row r="156">
          <cell r="A156" t="str">
            <v>NON-DOMESTIC</v>
          </cell>
          <cell r="H156">
            <v>0</v>
          </cell>
        </row>
        <row r="157">
          <cell r="A157" t="str">
            <v/>
          </cell>
          <cell r="H157">
            <v>0</v>
          </cell>
        </row>
        <row r="158">
          <cell r="A158" t="str">
            <v>Grd Floor [u-Value=0.18 W/m².K]</v>
          </cell>
          <cell r="B158" t="str">
            <v>Ground Floor</v>
          </cell>
          <cell r="C158" t="str">
            <v>Grd Floor</v>
          </cell>
          <cell r="D158" t="str">
            <v>u-Value</v>
          </cell>
          <cell r="E158">
            <v>0.18</v>
          </cell>
          <cell r="F158" t="str">
            <v xml:space="preserve"> W/m².K</v>
          </cell>
          <cell r="G158">
            <v>158</v>
          </cell>
          <cell r="H158">
            <v>174.43199999999999</v>
          </cell>
        </row>
        <row r="159">
          <cell r="A159" t="str">
            <v>Grd Floor [u-Value=0.15 W/m².K]</v>
          </cell>
          <cell r="B159" t="str">
            <v>Ground Floor</v>
          </cell>
          <cell r="C159" t="str">
            <v>Grd Floor</v>
          </cell>
          <cell r="D159" t="str">
            <v>u-Value</v>
          </cell>
          <cell r="E159">
            <v>0.15</v>
          </cell>
          <cell r="F159" t="str">
            <v xml:space="preserve"> W/m².K</v>
          </cell>
          <cell r="G159">
            <v>165.76000000000002</v>
          </cell>
          <cell r="H159">
            <v>182.99904000000004</v>
          </cell>
        </row>
        <row r="160">
          <cell r="A160" t="str">
            <v>Grd Floor [u-Value=0.13 W/m².K]</v>
          </cell>
          <cell r="B160" t="str">
            <v>Ground Floor</v>
          </cell>
          <cell r="C160" t="str">
            <v>Grd Floor</v>
          </cell>
          <cell r="D160" t="str">
            <v>u-Value</v>
          </cell>
          <cell r="E160">
            <v>0.13</v>
          </cell>
          <cell r="F160" t="str">
            <v xml:space="preserve"> W/m².K</v>
          </cell>
          <cell r="G160">
            <v>171.36</v>
          </cell>
          <cell r="H160">
            <v>189.18144000000001</v>
          </cell>
        </row>
        <row r="161">
          <cell r="A161" t="str">
            <v>Grd Floor [u-Value=0.12 W/m².K]</v>
          </cell>
          <cell r="B161" t="str">
            <v>Ground Floor</v>
          </cell>
          <cell r="C161" t="str">
            <v>Grd Floor</v>
          </cell>
          <cell r="D161" t="str">
            <v>u-Value</v>
          </cell>
          <cell r="E161">
            <v>0.12</v>
          </cell>
          <cell r="F161" t="str">
            <v xml:space="preserve"> W/m².K</v>
          </cell>
          <cell r="G161">
            <v>174.72000000000003</v>
          </cell>
          <cell r="H161">
            <v>192.89088000000001</v>
          </cell>
        </row>
        <row r="162">
          <cell r="A162" t="str">
            <v>Grd Floor [u-Value=0.11 W/m².K]</v>
          </cell>
          <cell r="B162" t="str">
            <v>Ground Floor</v>
          </cell>
          <cell r="C162" t="str">
            <v>Grd Floor</v>
          </cell>
          <cell r="D162" t="str">
            <v>u-Value</v>
          </cell>
          <cell r="E162">
            <v>0.11</v>
          </cell>
          <cell r="F162" t="str">
            <v xml:space="preserve"> W/m².K</v>
          </cell>
          <cell r="G162">
            <v>178.08</v>
          </cell>
          <cell r="H162">
            <v>196.60032000000001</v>
          </cell>
        </row>
        <row r="163">
          <cell r="A163" t="str">
            <v>Grd Floor [u-Value=0.1 W/m².K]</v>
          </cell>
          <cell r="B163" t="str">
            <v>Ground Floor</v>
          </cell>
          <cell r="C163" t="str">
            <v>Grd Floor</v>
          </cell>
          <cell r="D163" t="str">
            <v>u-Value</v>
          </cell>
          <cell r="E163">
            <v>0.1</v>
          </cell>
          <cell r="F163" t="str">
            <v xml:space="preserve"> W/m².K</v>
          </cell>
          <cell r="G163">
            <v>192.64000000000001</v>
          </cell>
          <cell r="H163">
            <v>212.67456000000004</v>
          </cell>
        </row>
        <row r="164">
          <cell r="A164" t="str">
            <v>Grd Floor [u-Value=0.09 W/m².K]</v>
          </cell>
          <cell r="B164" t="str">
            <v>Ground Floor</v>
          </cell>
          <cell r="C164" t="str">
            <v>Grd Floor</v>
          </cell>
          <cell r="D164" t="str">
            <v>u-Value</v>
          </cell>
          <cell r="E164">
            <v>0.09</v>
          </cell>
          <cell r="F164" t="str">
            <v xml:space="preserve"> W/m².K</v>
          </cell>
          <cell r="G164">
            <v>204.96</v>
          </cell>
          <cell r="H164">
            <v>226.27584000000002</v>
          </cell>
        </row>
        <row r="165">
          <cell r="A165" t="str">
            <v>Grd Floor [u-Value=0.08 W/m².K]</v>
          </cell>
          <cell r="B165" t="str">
            <v>Ground Floor</v>
          </cell>
          <cell r="C165" t="str">
            <v>Grd Floor</v>
          </cell>
          <cell r="D165" t="str">
            <v>u-Value</v>
          </cell>
          <cell r="E165">
            <v>0.08</v>
          </cell>
          <cell r="F165" t="str">
            <v xml:space="preserve"> W/m².K</v>
          </cell>
          <cell r="G165">
            <v>212.8</v>
          </cell>
          <cell r="H165">
            <v>234.93119999999999</v>
          </cell>
        </row>
        <row r="166">
          <cell r="A166" t="str">
            <v>Grd Floor [u-Value=3 W/m².K]</v>
          </cell>
          <cell r="B166" t="str">
            <v>Ground Floor</v>
          </cell>
          <cell r="C166" t="str">
            <v>Grd Floor</v>
          </cell>
          <cell r="D166" t="str">
            <v>u-Value</v>
          </cell>
          <cell r="E166">
            <v>3</v>
          </cell>
          <cell r="F166" t="str">
            <v xml:space="preserve"> W/m².K</v>
          </cell>
          <cell r="G166">
            <v>162</v>
          </cell>
          <cell r="H166">
            <v>178.84799999999998</v>
          </cell>
        </row>
        <row r="167">
          <cell r="A167" t="str">
            <v>Industrial [u-Value=0.13 W/m².K]</v>
          </cell>
          <cell r="B167" t="str">
            <v>Ground Floor</v>
          </cell>
          <cell r="C167" t="str">
            <v>Industrial</v>
          </cell>
          <cell r="D167" t="str">
            <v>u-Value</v>
          </cell>
          <cell r="E167">
            <v>0.13</v>
          </cell>
          <cell r="F167" t="str">
            <v xml:space="preserve"> W/m².K</v>
          </cell>
          <cell r="G167">
            <v>192.64000000000001</v>
          </cell>
          <cell r="H167">
            <v>212.67456000000004</v>
          </cell>
        </row>
        <row r="168">
          <cell r="A168" t="str">
            <v>Industrial [u-Value=0.15 W/m².K]</v>
          </cell>
          <cell r="B168" t="str">
            <v>Ground Floor</v>
          </cell>
          <cell r="C168" t="str">
            <v>Industrial</v>
          </cell>
          <cell r="D168" t="str">
            <v>u-Value</v>
          </cell>
          <cell r="E168">
            <v>0.15</v>
          </cell>
          <cell r="F168" t="str">
            <v xml:space="preserve"> W/m².K</v>
          </cell>
          <cell r="G168">
            <v>204.96</v>
          </cell>
          <cell r="H168">
            <v>226.27584000000002</v>
          </cell>
        </row>
        <row r="169">
          <cell r="A169" t="str">
            <v>Industrial [u-Value=0.18 W/m².K]</v>
          </cell>
          <cell r="B169" t="str">
            <v>Ground Floor</v>
          </cell>
          <cell r="C169" t="str">
            <v>Industrial</v>
          </cell>
          <cell r="D169" t="str">
            <v>u-Value</v>
          </cell>
          <cell r="E169">
            <v>0.18</v>
          </cell>
          <cell r="F169" t="str">
            <v xml:space="preserve"> W/m².K</v>
          </cell>
          <cell r="G169">
            <v>212.8</v>
          </cell>
          <cell r="H169">
            <v>234.93119999999999</v>
          </cell>
        </row>
        <row r="170">
          <cell r="A170" t="str">
            <v>Bay Roof [u-Value=0.09 W/m².K]</v>
          </cell>
          <cell r="B170" t="str">
            <v xml:space="preserve">Roof </v>
          </cell>
          <cell r="C170" t="str">
            <v>Bay Roof</v>
          </cell>
          <cell r="D170" t="str">
            <v>u-Value</v>
          </cell>
          <cell r="E170">
            <v>0.09</v>
          </cell>
          <cell r="F170" t="str">
            <v xml:space="preserve"> W/m².K</v>
          </cell>
          <cell r="G170">
            <v>293.44000000000005</v>
          </cell>
          <cell r="H170">
            <v>323.95776000000006</v>
          </cell>
        </row>
        <row r="171">
          <cell r="A171" t="str">
            <v>Bay Roof [u-Value=0.11 W/m².K]</v>
          </cell>
          <cell r="B171" t="str">
            <v xml:space="preserve">Roof </v>
          </cell>
          <cell r="C171" t="str">
            <v>Bay Roof</v>
          </cell>
          <cell r="D171" t="str">
            <v>u-Value</v>
          </cell>
          <cell r="E171">
            <v>0.11</v>
          </cell>
          <cell r="F171" t="str">
            <v xml:space="preserve"> W/m².K</v>
          </cell>
          <cell r="G171">
            <v>286.72000000000003</v>
          </cell>
          <cell r="H171">
            <v>316.53888000000001</v>
          </cell>
        </row>
        <row r="172">
          <cell r="A172" t="str">
            <v>Bay Roof [u-Value=0.13 W/m².K]</v>
          </cell>
          <cell r="B172" t="str">
            <v xml:space="preserve">Roof </v>
          </cell>
          <cell r="C172" t="str">
            <v>Bay Roof</v>
          </cell>
          <cell r="D172" t="str">
            <v>u-Value</v>
          </cell>
          <cell r="E172">
            <v>0.13</v>
          </cell>
          <cell r="F172" t="str">
            <v xml:space="preserve"> W/m².K</v>
          </cell>
          <cell r="G172">
            <v>280</v>
          </cell>
          <cell r="H172">
            <v>309.12</v>
          </cell>
        </row>
        <row r="173">
          <cell r="A173" t="str">
            <v>Roof - Ins at Joists [u-Value=0.09 W/m².K]</v>
          </cell>
          <cell r="B173" t="str">
            <v xml:space="preserve">Roof </v>
          </cell>
          <cell r="C173" t="str">
            <v>Roof - Ins at Joists</v>
          </cell>
          <cell r="D173" t="str">
            <v>u-Value</v>
          </cell>
          <cell r="E173">
            <v>0.09</v>
          </cell>
          <cell r="F173" t="str">
            <v xml:space="preserve"> W/m².K</v>
          </cell>
          <cell r="G173">
            <v>213.92000000000002</v>
          </cell>
          <cell r="H173">
            <v>236.16768000000002</v>
          </cell>
        </row>
        <row r="174">
          <cell r="A174" t="str">
            <v>Roof - Ins at Joists [u-Value=0.1 W/m².K]</v>
          </cell>
          <cell r="B174" t="str">
            <v xml:space="preserve">Roof </v>
          </cell>
          <cell r="C174" t="str">
            <v>Roof - Ins at Joists</v>
          </cell>
          <cell r="D174" t="str">
            <v>u-Value</v>
          </cell>
          <cell r="E174">
            <v>0.1</v>
          </cell>
          <cell r="F174" t="str">
            <v xml:space="preserve"> W/m².K</v>
          </cell>
          <cell r="G174">
            <v>211.68</v>
          </cell>
          <cell r="H174">
            <v>233.69471999999999</v>
          </cell>
        </row>
        <row r="175">
          <cell r="A175" t="str">
            <v>Roof - Ins at Joists [u-Value=0.11 W/m².K]</v>
          </cell>
          <cell r="B175" t="str">
            <v xml:space="preserve">Roof </v>
          </cell>
          <cell r="C175" t="str">
            <v>Roof - Ins at Joists</v>
          </cell>
          <cell r="D175" t="str">
            <v>u-Value</v>
          </cell>
          <cell r="E175">
            <v>0.11</v>
          </cell>
          <cell r="F175" t="str">
            <v xml:space="preserve"> W/m².K</v>
          </cell>
          <cell r="G175">
            <v>209.44000000000003</v>
          </cell>
          <cell r="H175">
            <v>231.22176000000002</v>
          </cell>
        </row>
        <row r="176">
          <cell r="A176" t="str">
            <v>Roof - Ins at Joists [u-Value=0.12 W/m².K]</v>
          </cell>
          <cell r="B176" t="str">
            <v xml:space="preserve">Roof </v>
          </cell>
          <cell r="C176" t="str">
            <v>Roof - Ins at Joists</v>
          </cell>
          <cell r="D176" t="str">
            <v>u-Value</v>
          </cell>
          <cell r="E176">
            <v>0.12</v>
          </cell>
          <cell r="F176" t="str">
            <v xml:space="preserve"> W/m².K</v>
          </cell>
          <cell r="G176">
            <v>208.32000000000002</v>
          </cell>
          <cell r="H176">
            <v>229.98528000000002</v>
          </cell>
        </row>
        <row r="177">
          <cell r="A177" t="str">
            <v>Roof - Ins at Joists [u-Value=0.13 W/m².K]</v>
          </cell>
          <cell r="B177" t="str">
            <v xml:space="preserve">Roof </v>
          </cell>
          <cell r="C177" t="str">
            <v>Roof - Ins at Joists</v>
          </cell>
          <cell r="D177" t="str">
            <v>u-Value</v>
          </cell>
          <cell r="E177">
            <v>0.13</v>
          </cell>
          <cell r="F177" t="str">
            <v xml:space="preserve"> W/m².K</v>
          </cell>
          <cell r="G177">
            <v>207.20000000000002</v>
          </cell>
          <cell r="H177">
            <v>228.74880000000005</v>
          </cell>
        </row>
        <row r="178">
          <cell r="A178" t="str">
            <v>Roof - Ins at Joists [u-Value=0.15 W/m².K]</v>
          </cell>
          <cell r="B178" t="str">
            <v xml:space="preserve">Roof </v>
          </cell>
          <cell r="C178" t="str">
            <v>Roof - Ins at Joists</v>
          </cell>
          <cell r="D178" t="str">
            <v>u-Value</v>
          </cell>
          <cell r="E178">
            <v>0.15</v>
          </cell>
          <cell r="F178" t="str">
            <v xml:space="preserve"> W/m².K</v>
          </cell>
          <cell r="G178">
            <v>206.08</v>
          </cell>
          <cell r="H178">
            <v>227.51232000000002</v>
          </cell>
        </row>
        <row r="179">
          <cell r="A179" t="str">
            <v>Roof - Ins at Pitch [u-Value=0.09 W/m².K]</v>
          </cell>
          <cell r="B179" t="str">
            <v xml:space="preserve">Roof </v>
          </cell>
          <cell r="C179" t="str">
            <v>Roof - Ins at Pitch</v>
          </cell>
          <cell r="D179" t="str">
            <v>u-Value</v>
          </cell>
          <cell r="E179">
            <v>0.09</v>
          </cell>
          <cell r="F179" t="str">
            <v xml:space="preserve"> W/m².K</v>
          </cell>
          <cell r="G179">
            <v>302.40000000000003</v>
          </cell>
          <cell r="H179">
            <v>333.84960000000007</v>
          </cell>
        </row>
        <row r="180">
          <cell r="A180" t="str">
            <v>Roof - Ins at Pitch [u-Value=0.1 W/m².K]</v>
          </cell>
          <cell r="B180" t="str">
            <v xml:space="preserve">Roof </v>
          </cell>
          <cell r="C180" t="str">
            <v>Roof - Ins at Pitch</v>
          </cell>
          <cell r="D180" t="str">
            <v>u-Value</v>
          </cell>
          <cell r="E180">
            <v>0.1</v>
          </cell>
          <cell r="F180" t="str">
            <v xml:space="preserve"> W/m².K</v>
          </cell>
          <cell r="G180">
            <v>297.92</v>
          </cell>
          <cell r="H180">
            <v>328.90368000000001</v>
          </cell>
        </row>
        <row r="181">
          <cell r="A181" t="str">
            <v>Roof - Ins at Pitch [u-Value=0.11 W/m².K]</v>
          </cell>
          <cell r="B181" t="str">
            <v xml:space="preserve">Roof </v>
          </cell>
          <cell r="C181" t="str">
            <v>Roof - Ins at Pitch</v>
          </cell>
          <cell r="D181" t="str">
            <v>u-Value</v>
          </cell>
          <cell r="E181">
            <v>0.11</v>
          </cell>
          <cell r="F181" t="str">
            <v xml:space="preserve"> W/m².K</v>
          </cell>
          <cell r="G181">
            <v>293.44000000000005</v>
          </cell>
          <cell r="H181">
            <v>323.95776000000006</v>
          </cell>
        </row>
        <row r="182">
          <cell r="A182" t="str">
            <v>Roof - Ins at Pitch [u-Value=0.12 W/m².K]</v>
          </cell>
          <cell r="B182" t="str">
            <v xml:space="preserve">Roof </v>
          </cell>
          <cell r="C182" t="str">
            <v>Roof - Ins at Pitch</v>
          </cell>
          <cell r="D182" t="str">
            <v>u-Value</v>
          </cell>
          <cell r="E182">
            <v>0.12</v>
          </cell>
          <cell r="F182" t="str">
            <v xml:space="preserve"> W/m².K</v>
          </cell>
          <cell r="G182">
            <v>287.84000000000003</v>
          </cell>
          <cell r="H182">
            <v>317.77536000000003</v>
          </cell>
        </row>
        <row r="183">
          <cell r="A183" t="str">
            <v>Roof - Ins at Pitch [u-Value=0.13 W/m².K]</v>
          </cell>
          <cell r="B183" t="str">
            <v xml:space="preserve">Roof </v>
          </cell>
          <cell r="C183" t="str">
            <v>Roof - Ins at Pitch</v>
          </cell>
          <cell r="D183" t="str">
            <v>u-Value</v>
          </cell>
          <cell r="E183">
            <v>0.13</v>
          </cell>
          <cell r="F183" t="str">
            <v xml:space="preserve"> W/m².K</v>
          </cell>
          <cell r="G183">
            <v>285.60000000000002</v>
          </cell>
          <cell r="H183">
            <v>315.30240000000003</v>
          </cell>
        </row>
        <row r="184">
          <cell r="A184" t="str">
            <v>Roof - Ins at Pitch [u-Value=0.15 W/m².K]</v>
          </cell>
          <cell r="B184" t="str">
            <v xml:space="preserve">Roof </v>
          </cell>
          <cell r="C184" t="str">
            <v>Roof - Ins at Pitch</v>
          </cell>
          <cell r="D184" t="str">
            <v>u-Value</v>
          </cell>
          <cell r="E184">
            <v>0.15</v>
          </cell>
          <cell r="F184" t="str">
            <v xml:space="preserve"> W/m².K</v>
          </cell>
          <cell r="G184">
            <v>283.36</v>
          </cell>
          <cell r="H184">
            <v>312.82943999999998</v>
          </cell>
        </row>
        <row r="185">
          <cell r="A185" t="str">
            <v>Roof - Flat [u-Value=0.09 W/m².K]</v>
          </cell>
          <cell r="B185" t="str">
            <v xml:space="preserve">Roof </v>
          </cell>
          <cell r="C185" t="str">
            <v>Roof - Flat</v>
          </cell>
          <cell r="D185" t="str">
            <v>u-Value</v>
          </cell>
          <cell r="E185">
            <v>0.09</v>
          </cell>
          <cell r="F185" t="str">
            <v xml:space="preserve"> W/m².K</v>
          </cell>
          <cell r="G185">
            <v>327.97500000000002</v>
          </cell>
          <cell r="H185">
            <v>362.08440000000002</v>
          </cell>
        </row>
        <row r="186">
          <cell r="A186" t="str">
            <v>Roof - Flat [u-Value=0.1 W/m².K]</v>
          </cell>
          <cell r="B186" t="str">
            <v xml:space="preserve">Roof </v>
          </cell>
          <cell r="C186" t="str">
            <v>Roof - Flat</v>
          </cell>
          <cell r="D186" t="str">
            <v>u-Value</v>
          </cell>
          <cell r="E186">
            <v>0.1</v>
          </cell>
          <cell r="F186" t="str">
            <v xml:space="preserve"> W/m².K</v>
          </cell>
          <cell r="G186">
            <v>324.04421296296289</v>
          </cell>
          <cell r="H186">
            <v>357.74481111111101</v>
          </cell>
        </row>
        <row r="187">
          <cell r="A187" t="str">
            <v>Roof - Flat [u-Value=0.11 W/m².K]</v>
          </cell>
          <cell r="B187" t="str">
            <v xml:space="preserve">Roof </v>
          </cell>
          <cell r="C187" t="str">
            <v>Roof - Flat</v>
          </cell>
          <cell r="D187" t="str">
            <v>u-Value</v>
          </cell>
          <cell r="E187">
            <v>0.11</v>
          </cell>
          <cell r="F187" t="str">
            <v xml:space="preserve"> W/m².K</v>
          </cell>
          <cell r="G187">
            <v>320.11342592592592</v>
          </cell>
          <cell r="H187">
            <v>353.40522222222222</v>
          </cell>
        </row>
        <row r="188">
          <cell r="A188" t="str">
            <v>Roof - Flat [u-Value=0.12 W/m².K]</v>
          </cell>
          <cell r="B188" t="str">
            <v xml:space="preserve">Roof </v>
          </cell>
          <cell r="C188" t="str">
            <v>Roof - Flat</v>
          </cell>
          <cell r="D188" t="str">
            <v>u-Value</v>
          </cell>
          <cell r="E188">
            <v>0.12</v>
          </cell>
          <cell r="F188" t="str">
            <v xml:space="preserve"> W/m².K</v>
          </cell>
          <cell r="G188">
            <v>317.7</v>
          </cell>
          <cell r="H188">
            <v>350.74079999999998</v>
          </cell>
        </row>
        <row r="189">
          <cell r="A189" t="str">
            <v>Roof - Flat [u-Value=0.13 W/m².K]</v>
          </cell>
          <cell r="B189" t="str">
            <v xml:space="preserve">Roof </v>
          </cell>
          <cell r="C189" t="str">
            <v>Roof - Flat</v>
          </cell>
          <cell r="D189" t="str">
            <v>u-Value</v>
          </cell>
          <cell r="E189">
            <v>0.13</v>
          </cell>
          <cell r="F189" t="str">
            <v xml:space="preserve"> W/m².K</v>
          </cell>
          <cell r="G189">
            <v>313</v>
          </cell>
          <cell r="H189">
            <v>345.55200000000002</v>
          </cell>
        </row>
        <row r="190">
          <cell r="A190" t="str">
            <v>Roof - Flat [u-Value=0.15 W/m².K]</v>
          </cell>
          <cell r="B190" t="str">
            <v xml:space="preserve">Roof </v>
          </cell>
          <cell r="C190" t="str">
            <v>Roof - Flat</v>
          </cell>
          <cell r="D190" t="str">
            <v>u-Value</v>
          </cell>
          <cell r="E190">
            <v>0.15</v>
          </cell>
          <cell r="F190" t="str">
            <v xml:space="preserve"> W/m².K</v>
          </cell>
          <cell r="G190">
            <v>309.76249999999999</v>
          </cell>
          <cell r="H190">
            <v>341.9778</v>
          </cell>
        </row>
        <row r="191">
          <cell r="A191" t="str">
            <v>Industrial [u-Value=0.11 W/m².K]</v>
          </cell>
          <cell r="B191" t="str">
            <v xml:space="preserve">Roof </v>
          </cell>
          <cell r="C191" t="str">
            <v>Industrial</v>
          </cell>
          <cell r="D191" t="str">
            <v>u-Value</v>
          </cell>
          <cell r="E191">
            <v>0.11</v>
          </cell>
          <cell r="F191" t="str">
            <v xml:space="preserve"> W/m².K</v>
          </cell>
          <cell r="G191">
            <v>200</v>
          </cell>
          <cell r="H191">
            <v>220.79999999999998</v>
          </cell>
        </row>
        <row r="192">
          <cell r="A192" t="str">
            <v>Industrial [u-Value=0.13 W/m².K]</v>
          </cell>
          <cell r="B192" t="str">
            <v xml:space="preserve">Roof </v>
          </cell>
          <cell r="C192" t="str">
            <v>Industrial</v>
          </cell>
          <cell r="D192" t="str">
            <v>u-Value</v>
          </cell>
          <cell r="E192">
            <v>0.13</v>
          </cell>
          <cell r="F192" t="str">
            <v xml:space="preserve"> W/m².K</v>
          </cell>
          <cell r="G192">
            <v>190</v>
          </cell>
          <cell r="H192">
            <v>209.76000000000002</v>
          </cell>
        </row>
        <row r="193">
          <cell r="A193" t="str">
            <v>Industrial [u-Value=0.16 W/m².K]</v>
          </cell>
          <cell r="B193" t="str">
            <v xml:space="preserve">Roof </v>
          </cell>
          <cell r="C193" t="str">
            <v>Industrial</v>
          </cell>
          <cell r="D193" t="str">
            <v>u-Value</v>
          </cell>
          <cell r="E193">
            <v>0.16</v>
          </cell>
          <cell r="F193" t="str">
            <v xml:space="preserve"> W/m².K</v>
          </cell>
          <cell r="G193">
            <v>180</v>
          </cell>
          <cell r="H193">
            <v>198.72</v>
          </cell>
        </row>
        <row r="194">
          <cell r="A194" t="str">
            <v>Industrial (Quadcore KS1000RW - 0.18Wm2K 100mm) [u-Value=0.18 W/m².K]</v>
          </cell>
          <cell r="B194" t="str">
            <v xml:space="preserve">Roof </v>
          </cell>
          <cell r="C194" t="str">
            <v>Industrial (Quadcore KS1000RW - 0.18Wm2K 100mm)</v>
          </cell>
          <cell r="D194" t="str">
            <v>u-Value</v>
          </cell>
          <cell r="E194">
            <v>0.18</v>
          </cell>
          <cell r="F194" t="str">
            <v xml:space="preserve"> W/m².K</v>
          </cell>
          <cell r="H194">
            <v>61.62</v>
          </cell>
        </row>
        <row r="195">
          <cell r="A195" t="str">
            <v>Industrial (Quadcore KS1000RW - 0.15Wm2K 120mm) [u-Value=0.15 W/m².K]</v>
          </cell>
          <cell r="B195" t="str">
            <v xml:space="preserve">Roof </v>
          </cell>
          <cell r="C195" t="str">
            <v>Industrial (Quadcore KS1000RW - 0.15Wm2K 120mm)</v>
          </cell>
          <cell r="D195" t="str">
            <v>u-Value</v>
          </cell>
          <cell r="E195">
            <v>0.15</v>
          </cell>
          <cell r="F195" t="str">
            <v xml:space="preserve"> W/m².K</v>
          </cell>
          <cell r="H195">
            <v>67.34</v>
          </cell>
        </row>
        <row r="196">
          <cell r="A196" t="str">
            <v>Industrial (Quadcore KS1000RW - 0.13Wm2K) [u-Value=0.13 W/m².K]</v>
          </cell>
          <cell r="B196" t="str">
            <v xml:space="preserve">Roof </v>
          </cell>
          <cell r="C196" t="str">
            <v>Industrial (Quadcore KS1000RW - 0.13Wm2K)</v>
          </cell>
          <cell r="D196" t="str">
            <v>u-Value</v>
          </cell>
          <cell r="E196">
            <v>0.13</v>
          </cell>
          <cell r="F196" t="str">
            <v xml:space="preserve"> W/m².K</v>
          </cell>
          <cell r="H196">
            <v>71.150000000000006</v>
          </cell>
        </row>
        <row r="197">
          <cell r="A197" t="str">
            <v>Industrial (Quadcore KS1000RW - 0.11Wm2K) [u-Value=0.11 W/m².K]</v>
          </cell>
          <cell r="B197" t="str">
            <v xml:space="preserve">Roof </v>
          </cell>
          <cell r="C197" t="str">
            <v>Industrial (Quadcore KS1000RW - 0.11Wm2K)</v>
          </cell>
          <cell r="D197" t="str">
            <v>u-Value</v>
          </cell>
          <cell r="E197">
            <v>0.11</v>
          </cell>
          <cell r="F197" t="str">
            <v xml:space="preserve"> W/m².K</v>
          </cell>
          <cell r="H197">
            <v>74.97</v>
          </cell>
        </row>
        <row r="198">
          <cell r="A198" t="str">
            <v>Industrial [u-Value=0.18 W/m².K]</v>
          </cell>
          <cell r="B198" t="str">
            <v xml:space="preserve">Roof </v>
          </cell>
          <cell r="C198" t="str">
            <v>Industrial</v>
          </cell>
          <cell r="D198" t="str">
            <v>u-Value</v>
          </cell>
          <cell r="E198">
            <v>0.18</v>
          </cell>
          <cell r="F198" t="str">
            <v xml:space="preserve"> W/m².K</v>
          </cell>
          <cell r="G198">
            <v>180</v>
          </cell>
          <cell r="H198">
            <v>198.72</v>
          </cell>
        </row>
        <row r="199">
          <cell r="A199" t="str">
            <v>Ex Wall - LMF+MW [u-Value=0.12 W/m².K]</v>
          </cell>
          <cell r="B199" t="str">
            <v>External Wall</v>
          </cell>
          <cell r="C199" t="str">
            <v>Ex Wall - LMF+MW</v>
          </cell>
          <cell r="D199" t="str">
            <v>u-Value</v>
          </cell>
          <cell r="E199">
            <v>0.12</v>
          </cell>
          <cell r="F199" t="str">
            <v xml:space="preserve"> W/m².K</v>
          </cell>
          <cell r="G199">
            <v>540.09760000000006</v>
          </cell>
          <cell r="H199">
            <v>596.26775040000007</v>
          </cell>
        </row>
        <row r="200">
          <cell r="A200" t="str">
            <v>Ex Wall - LMF+MW [u-Value=0.13 W/m².K]</v>
          </cell>
          <cell r="B200" t="str">
            <v>External Wall</v>
          </cell>
          <cell r="C200" t="str">
            <v>Ex Wall - LMF+MW</v>
          </cell>
          <cell r="D200" t="str">
            <v>u-Value</v>
          </cell>
          <cell r="E200">
            <v>0.13</v>
          </cell>
          <cell r="F200" t="str">
            <v xml:space="preserve"> W/m².K</v>
          </cell>
          <cell r="G200">
            <v>535.36</v>
          </cell>
          <cell r="H200">
            <v>591.03743999999995</v>
          </cell>
        </row>
        <row r="201">
          <cell r="A201" t="str">
            <v>Ex Wall - LMF+MW [u-Value=0.15 W/m².K]</v>
          </cell>
          <cell r="B201" t="str">
            <v>External Wall</v>
          </cell>
          <cell r="C201" t="str">
            <v>Ex Wall - LMF+MW</v>
          </cell>
          <cell r="D201" t="str">
            <v>u-Value</v>
          </cell>
          <cell r="E201">
            <v>0.15</v>
          </cell>
          <cell r="F201" t="str">
            <v xml:space="preserve"> W/m².K</v>
          </cell>
          <cell r="G201">
            <v>521.92000000000007</v>
          </cell>
          <cell r="H201">
            <v>576.19968000000017</v>
          </cell>
        </row>
        <row r="202">
          <cell r="A202" t="str">
            <v>Ex Wall - LMF+MW [u-Value=0.18 W/m².K]</v>
          </cell>
          <cell r="B202" t="str">
            <v>External Wall</v>
          </cell>
          <cell r="C202" t="str">
            <v>Ex Wall - LMF+MW</v>
          </cell>
          <cell r="D202" t="str">
            <v>u-Value</v>
          </cell>
          <cell r="E202">
            <v>0.18</v>
          </cell>
          <cell r="F202" t="str">
            <v xml:space="preserve"> W/m².K</v>
          </cell>
          <cell r="G202">
            <v>512.96</v>
          </cell>
          <cell r="H202">
            <v>566.30784000000006</v>
          </cell>
        </row>
        <row r="203">
          <cell r="A203" t="str">
            <v>Ex Wall - LMF+MW [u-Value=0.2 W/m².K]</v>
          </cell>
          <cell r="B203" t="str">
            <v>External Wall</v>
          </cell>
          <cell r="C203" t="str">
            <v>Ex Wall - LMF+MW</v>
          </cell>
          <cell r="D203" t="str">
            <v>u-Value</v>
          </cell>
          <cell r="E203">
            <v>0.2</v>
          </cell>
          <cell r="F203" t="str">
            <v xml:space="preserve"> W/m².K</v>
          </cell>
          <cell r="G203">
            <v>505.12000000000006</v>
          </cell>
          <cell r="H203">
            <v>557.65248000000008</v>
          </cell>
        </row>
        <row r="204">
          <cell r="A204" t="str">
            <v>Ex Wall - LMF+MW [u-Value=0.25 W/m².K]</v>
          </cell>
          <cell r="B204" t="str">
            <v>External Wall</v>
          </cell>
          <cell r="C204" t="str">
            <v>Ex Wall - LMF+MW</v>
          </cell>
          <cell r="D204" t="str">
            <v>u-Value</v>
          </cell>
          <cell r="E204">
            <v>0.25</v>
          </cell>
          <cell r="F204" t="str">
            <v xml:space="preserve"> W/m².K</v>
          </cell>
          <cell r="G204">
            <v>497.28000000000003</v>
          </cell>
          <cell r="H204">
            <v>548.99712000000011</v>
          </cell>
        </row>
        <row r="205">
          <cell r="A205" t="str">
            <v>Ex Wall - Trad+MW [u-Value=0.1 W/m².K]</v>
          </cell>
          <cell r="B205" t="str">
            <v>External Wall</v>
          </cell>
          <cell r="C205" t="str">
            <v>Ex Wall - Trad+MW</v>
          </cell>
          <cell r="D205" t="str">
            <v>u-Value</v>
          </cell>
          <cell r="E205">
            <v>0.1</v>
          </cell>
          <cell r="F205" t="str">
            <v xml:space="preserve"> W/m².K</v>
          </cell>
          <cell r="G205">
            <v>265</v>
          </cell>
          <cell r="H205">
            <v>292.56</v>
          </cell>
        </row>
        <row r="206">
          <cell r="A206" t="str">
            <v>Ex Wall - Trad+MW [u-Value=0.11 W/m².K]</v>
          </cell>
          <cell r="B206" t="str">
            <v>External Wall</v>
          </cell>
          <cell r="C206" t="str">
            <v>Ex Wall - Trad+MW</v>
          </cell>
          <cell r="D206" t="str">
            <v>u-Value</v>
          </cell>
          <cell r="E206">
            <v>0.11</v>
          </cell>
          <cell r="F206" t="str">
            <v xml:space="preserve"> W/m².K</v>
          </cell>
          <cell r="G206">
            <v>261</v>
          </cell>
          <cell r="H206">
            <v>288.14400000000001</v>
          </cell>
        </row>
        <row r="207">
          <cell r="A207" t="str">
            <v>Ex Wall - Trad+MW [u-Value=0.12 W/m².K]</v>
          </cell>
          <cell r="B207" t="str">
            <v>External Wall</v>
          </cell>
          <cell r="C207" t="str">
            <v>Ex Wall - Trad+MW</v>
          </cell>
          <cell r="D207" t="str">
            <v>u-Value</v>
          </cell>
          <cell r="E207">
            <v>0.12</v>
          </cell>
          <cell r="F207" t="str">
            <v xml:space="preserve"> W/m².K</v>
          </cell>
          <cell r="G207">
            <v>258.72000000000003</v>
          </cell>
          <cell r="H207">
            <v>285.62688000000003</v>
          </cell>
        </row>
        <row r="208">
          <cell r="A208" t="str">
            <v>Ex Wall - Trad+MW [u-Value=0.13 W/m².K]</v>
          </cell>
          <cell r="B208" t="str">
            <v>External Wall</v>
          </cell>
          <cell r="C208" t="str">
            <v>Ex Wall - Trad+MW</v>
          </cell>
          <cell r="D208" t="str">
            <v>u-Value</v>
          </cell>
          <cell r="E208">
            <v>0.13</v>
          </cell>
          <cell r="F208" t="str">
            <v xml:space="preserve"> W/m².K</v>
          </cell>
          <cell r="G208">
            <v>257.1701340024286</v>
          </cell>
          <cell r="H208">
            <v>283.91582793868116</v>
          </cell>
        </row>
        <row r="209">
          <cell r="A209" t="str">
            <v>Ex Wall - Trad+MW [u-Value=0.15 W/m².K]</v>
          </cell>
          <cell r="B209" t="str">
            <v>External Wall</v>
          </cell>
          <cell r="C209" t="str">
            <v>Ex Wall - Trad+MW</v>
          </cell>
          <cell r="D209" t="str">
            <v>u-Value</v>
          </cell>
          <cell r="E209">
            <v>0.15</v>
          </cell>
          <cell r="F209" t="str">
            <v xml:space="preserve"> W/m².K</v>
          </cell>
          <cell r="G209">
            <v>250.6224</v>
          </cell>
          <cell r="H209">
            <v>276.68712959999999</v>
          </cell>
        </row>
        <row r="210">
          <cell r="A210" t="str">
            <v>Ex Wall - Trad+MW [u-Value=0.18 W/m².K]</v>
          </cell>
          <cell r="B210" t="str">
            <v>External Wall</v>
          </cell>
          <cell r="C210" t="str">
            <v>Ex Wall - Trad+MW</v>
          </cell>
          <cell r="D210" t="str">
            <v>u-Value</v>
          </cell>
          <cell r="E210">
            <v>0.18</v>
          </cell>
          <cell r="F210" t="str">
            <v xml:space="preserve"> W/m².K</v>
          </cell>
          <cell r="G210">
            <v>246.98240000000004</v>
          </cell>
          <cell r="H210">
            <v>272.66856960000007</v>
          </cell>
        </row>
        <row r="211">
          <cell r="A211" t="str">
            <v>Ex Wall - Trad+MW [u-Value=0.2 W/m².K]</v>
          </cell>
          <cell r="B211" t="str">
            <v>External Wall</v>
          </cell>
          <cell r="C211" t="str">
            <v>Ex Wall - Trad+MW</v>
          </cell>
          <cell r="D211" t="str">
            <v>u-Value</v>
          </cell>
          <cell r="E211">
            <v>0.2</v>
          </cell>
          <cell r="F211" t="str">
            <v xml:space="preserve"> W/m².K</v>
          </cell>
          <cell r="G211">
            <v>244.16000000000003</v>
          </cell>
          <cell r="H211">
            <v>269.55264000000005</v>
          </cell>
        </row>
        <row r="212">
          <cell r="A212" t="str">
            <v>Ex Wall - Trad+MW [u-Value=0.25 W/m².K]</v>
          </cell>
          <cell r="B212" t="str">
            <v>External Wall</v>
          </cell>
          <cell r="C212" t="str">
            <v>Ex Wall - Trad+MW</v>
          </cell>
          <cell r="D212" t="str">
            <v>u-Value</v>
          </cell>
          <cell r="E212">
            <v>0.25</v>
          </cell>
          <cell r="F212" t="str">
            <v xml:space="preserve"> W/m².K</v>
          </cell>
          <cell r="G212">
            <v>240.8</v>
          </cell>
          <cell r="H212">
            <v>265.84320000000002</v>
          </cell>
        </row>
        <row r="213">
          <cell r="A213" t="str">
            <v>Industrial [u-Value=0.14 W/m².K]</v>
          </cell>
          <cell r="B213" t="str">
            <v>External Wall</v>
          </cell>
          <cell r="C213" t="str">
            <v>Industrial</v>
          </cell>
          <cell r="D213" t="str">
            <v>u-Value</v>
          </cell>
          <cell r="E213">
            <v>0.14000000000000001</v>
          </cell>
          <cell r="F213" t="str">
            <v xml:space="preserve"> W/m².K</v>
          </cell>
          <cell r="G213">
            <v>207</v>
          </cell>
          <cell r="H213">
            <v>228.52800000000002</v>
          </cell>
        </row>
        <row r="214">
          <cell r="A214" t="str">
            <v>Industrial [u-Value=0.18 W/m².K]</v>
          </cell>
          <cell r="B214" t="str">
            <v>External Wall</v>
          </cell>
          <cell r="C214" t="str">
            <v>Industrial</v>
          </cell>
          <cell r="D214" t="str">
            <v>u-Value</v>
          </cell>
          <cell r="E214">
            <v>0.18</v>
          </cell>
          <cell r="F214" t="str">
            <v xml:space="preserve"> W/m².K</v>
          </cell>
          <cell r="G214">
            <v>238</v>
          </cell>
          <cell r="H214">
            <v>262.75200000000001</v>
          </cell>
        </row>
        <row r="215">
          <cell r="A215" t="str">
            <v>Industrial [u-Value=0.26 W/m².K]</v>
          </cell>
          <cell r="B215" t="str">
            <v>External Wall</v>
          </cell>
          <cell r="C215" t="str">
            <v>Industrial</v>
          </cell>
          <cell r="D215" t="str">
            <v>u-Value</v>
          </cell>
          <cell r="E215">
            <v>0.26</v>
          </cell>
          <cell r="F215" t="str">
            <v xml:space="preserve"> W/m².K</v>
          </cell>
          <cell r="G215">
            <v>218</v>
          </cell>
          <cell r="H215">
            <v>240.67200000000003</v>
          </cell>
        </row>
        <row r="216">
          <cell r="A216" t="str">
            <v>Industrial (updated Quadcore RW LEC  - 0.26Wm2K 73mm) [u-Value=0.26 W/m².K]</v>
          </cell>
          <cell r="B216" t="str">
            <v>External Wall</v>
          </cell>
          <cell r="C216" t="str">
            <v>Industrial (updated Quadcore RW LEC  - 0.26Wm2K 73mm)</v>
          </cell>
          <cell r="D216" t="str">
            <v>u-Value</v>
          </cell>
          <cell r="E216">
            <v>0.26</v>
          </cell>
          <cell r="F216" t="str">
            <v xml:space="preserve"> W/m².K</v>
          </cell>
          <cell r="H216">
            <v>63.32</v>
          </cell>
        </row>
        <row r="217">
          <cell r="A217" t="str">
            <v>Industrial (updated Quadcore RW LEC  - 0.18Wm2K 100mm) [u-Value=0.18 W/m².K]</v>
          </cell>
          <cell r="B217" t="str">
            <v>External Wall</v>
          </cell>
          <cell r="C217" t="str">
            <v>Industrial (updated Quadcore RW LEC  - 0.18Wm2K 100mm)</v>
          </cell>
          <cell r="D217" t="str">
            <v>u-Value</v>
          </cell>
          <cell r="E217">
            <v>0.18</v>
          </cell>
          <cell r="F217" t="str">
            <v xml:space="preserve"> W/m².K</v>
          </cell>
          <cell r="H217">
            <v>67.34</v>
          </cell>
        </row>
        <row r="218">
          <cell r="A218" t="str">
            <v>Industrial (updated Quadcore RW LEC  - 0.15Wm2K 120mm) [u-Value=0.15 W/m².K]</v>
          </cell>
          <cell r="B218" t="str">
            <v>External Wall</v>
          </cell>
          <cell r="C218" t="str">
            <v>Industrial (updated Quadcore RW LEC  - 0.15Wm2K 120mm)</v>
          </cell>
          <cell r="D218" t="str">
            <v>u-Value</v>
          </cell>
          <cell r="E218">
            <v>0.15</v>
          </cell>
          <cell r="F218" t="str">
            <v xml:space="preserve"> W/m².K</v>
          </cell>
          <cell r="H218">
            <v>69.98</v>
          </cell>
        </row>
        <row r="219">
          <cell r="A219" t="str">
            <v>Semi-exposed wall (MW) [u-Value= W/m².K]</v>
          </cell>
          <cell r="B219" t="str">
            <v>External Wall</v>
          </cell>
          <cell r="C219" t="str">
            <v>Semi-exposed wall (MW)</v>
          </cell>
          <cell r="D219" t="str">
            <v>u-Value</v>
          </cell>
          <cell r="F219" t="str">
            <v xml:space="preserve"> W/m².K</v>
          </cell>
          <cell r="H219">
            <v>0</v>
          </cell>
        </row>
        <row r="220">
          <cell r="A220" t="str">
            <v>Semi-exposed wall (MW) [u-Value= W/m².K]</v>
          </cell>
          <cell r="B220" t="str">
            <v>External Wall</v>
          </cell>
          <cell r="C220" t="str">
            <v>Semi-exposed wall (MW)</v>
          </cell>
          <cell r="D220" t="str">
            <v>u-Value</v>
          </cell>
          <cell r="F220" t="str">
            <v xml:space="preserve"> W/m².K</v>
          </cell>
          <cell r="H220">
            <v>0</v>
          </cell>
        </row>
        <row r="221">
          <cell r="A221" t="str">
            <v>Semi-exposed wall (MW) [u-Value= W/m².K]</v>
          </cell>
          <cell r="B221" t="str">
            <v>External Wall</v>
          </cell>
          <cell r="C221" t="str">
            <v>Semi-exposed wall (MW)</v>
          </cell>
          <cell r="D221" t="str">
            <v>u-Value</v>
          </cell>
          <cell r="F221" t="str">
            <v xml:space="preserve"> W/m².K</v>
          </cell>
          <cell r="H221">
            <v>0</v>
          </cell>
        </row>
        <row r="222">
          <cell r="A222" t="str">
            <v>Semi-exposed wall (MW) [u-Value= W/m².K]</v>
          </cell>
          <cell r="B222" t="str">
            <v>External Wall</v>
          </cell>
          <cell r="C222" t="str">
            <v>Semi-exposed wall (MW)</v>
          </cell>
          <cell r="D222" t="str">
            <v>u-Value</v>
          </cell>
          <cell r="F222" t="str">
            <v xml:space="preserve"> W/m².K</v>
          </cell>
          <cell r="H222">
            <v>0</v>
          </cell>
        </row>
        <row r="223">
          <cell r="A223" t="str">
            <v>Semi-exposed wall (MW) [u-Value= W/m².K]</v>
          </cell>
          <cell r="B223" t="str">
            <v>External Wall</v>
          </cell>
          <cell r="C223" t="str">
            <v>Semi-exposed wall (MW)</v>
          </cell>
          <cell r="D223" t="str">
            <v>u-Value</v>
          </cell>
          <cell r="F223" t="str">
            <v xml:space="preserve"> W/m².K</v>
          </cell>
          <cell r="H223">
            <v>0</v>
          </cell>
        </row>
        <row r="224">
          <cell r="A224" t="str">
            <v>Semi-exposed wall (MW) [u-Value=0.18 W/m².K]</v>
          </cell>
          <cell r="B224" t="str">
            <v>External Wall</v>
          </cell>
          <cell r="C224" t="str">
            <v>Semi-exposed wall (MW)</v>
          </cell>
          <cell r="D224" t="str">
            <v>u-Value</v>
          </cell>
          <cell r="E224">
            <v>0.18</v>
          </cell>
          <cell r="F224" t="str">
            <v xml:space="preserve"> W/m².K</v>
          </cell>
          <cell r="G224">
            <v>165.36800000000002</v>
          </cell>
          <cell r="H224">
            <v>182.56627200000003</v>
          </cell>
        </row>
        <row r="225">
          <cell r="A225" t="str">
            <v>Semi-exposed wall (MW) [u-Value= W/m².K]</v>
          </cell>
          <cell r="B225" t="str">
            <v>External Wall</v>
          </cell>
          <cell r="C225" t="str">
            <v>Semi-exposed wall (MW)</v>
          </cell>
          <cell r="D225" t="str">
            <v>u-Value</v>
          </cell>
          <cell r="F225" t="str">
            <v xml:space="preserve"> W/m².K</v>
          </cell>
          <cell r="H225">
            <v>0</v>
          </cell>
        </row>
        <row r="226">
          <cell r="A226" t="str">
            <v>Windows [u-Value=0.8 W/m².K]</v>
          </cell>
          <cell r="B226" t="str">
            <v>External Windows</v>
          </cell>
          <cell r="C226" t="str">
            <v>Windows</v>
          </cell>
          <cell r="D226" t="str">
            <v>u-Value</v>
          </cell>
          <cell r="E226">
            <v>0.8</v>
          </cell>
          <cell r="F226" t="str">
            <v xml:space="preserve"> W/m².K</v>
          </cell>
          <cell r="G226">
            <v>468</v>
          </cell>
          <cell r="H226">
            <v>516.67200000000003</v>
          </cell>
        </row>
        <row r="227">
          <cell r="A227" t="str">
            <v>Windows [u-Value=1.2 W/m².K]</v>
          </cell>
          <cell r="B227" t="str">
            <v>External Windows</v>
          </cell>
          <cell r="C227" t="str">
            <v>Windows</v>
          </cell>
          <cell r="D227" t="str">
            <v>u-Value</v>
          </cell>
          <cell r="E227">
            <v>1.2</v>
          </cell>
          <cell r="F227" t="str">
            <v xml:space="preserve"> W/m².K</v>
          </cell>
          <cell r="G227">
            <v>390</v>
          </cell>
          <cell r="H227">
            <v>430.56</v>
          </cell>
        </row>
        <row r="228">
          <cell r="A228" t="str">
            <v>Windows [u-Value=1.4 W/m².K]</v>
          </cell>
          <cell r="B228" t="str">
            <v>External Windows</v>
          </cell>
          <cell r="C228" t="str">
            <v>Windows</v>
          </cell>
          <cell r="D228" t="str">
            <v>u-Value</v>
          </cell>
          <cell r="E228">
            <v>1.4</v>
          </cell>
          <cell r="F228" t="str">
            <v xml:space="preserve"> W/m².K</v>
          </cell>
          <cell r="G228">
            <v>312</v>
          </cell>
          <cell r="H228">
            <v>344.44799999999998</v>
          </cell>
        </row>
        <row r="229">
          <cell r="A229" t="str">
            <v>Windows [u-Value=1.6 W/m².K]</v>
          </cell>
          <cell r="B229" t="str">
            <v>External Windows</v>
          </cell>
          <cell r="C229" t="str">
            <v>Windows</v>
          </cell>
          <cell r="D229" t="str">
            <v>u-Value</v>
          </cell>
          <cell r="E229">
            <v>1.6</v>
          </cell>
          <cell r="F229" t="str">
            <v xml:space="preserve"> W/m².K</v>
          </cell>
          <cell r="G229">
            <v>300</v>
          </cell>
          <cell r="H229">
            <v>331.20000000000005</v>
          </cell>
        </row>
        <row r="230">
          <cell r="A230" t="str">
            <v>Industrial [u-Value=1.2 W/m².K]</v>
          </cell>
          <cell r="B230" t="str">
            <v>External Windows</v>
          </cell>
          <cell r="C230" t="str">
            <v>Industrial</v>
          </cell>
          <cell r="D230" t="str">
            <v>u-Value</v>
          </cell>
          <cell r="E230">
            <v>1.2</v>
          </cell>
          <cell r="F230" t="str">
            <v xml:space="preserve"> W/m².K</v>
          </cell>
          <cell r="G230">
            <v>450</v>
          </cell>
          <cell r="H230">
            <v>496.79999999999995</v>
          </cell>
        </row>
        <row r="231">
          <cell r="A231" t="str">
            <v>Industrial [u-Value=1.4 W/m².K]</v>
          </cell>
          <cell r="B231" t="str">
            <v>External Windows</v>
          </cell>
          <cell r="C231" t="str">
            <v>Industrial</v>
          </cell>
          <cell r="D231" t="str">
            <v>u-Value</v>
          </cell>
          <cell r="E231">
            <v>1.4</v>
          </cell>
          <cell r="F231" t="str">
            <v xml:space="preserve"> W/m².K</v>
          </cell>
          <cell r="G231">
            <v>400</v>
          </cell>
          <cell r="H231">
            <v>441.59999999999997</v>
          </cell>
        </row>
        <row r="232">
          <cell r="A232" t="str">
            <v>Industrial [u-Value=1.6 W/m².K]</v>
          </cell>
          <cell r="B232" t="str">
            <v>External Windows</v>
          </cell>
          <cell r="C232" t="str">
            <v>Industrial</v>
          </cell>
          <cell r="D232" t="str">
            <v>u-Value</v>
          </cell>
          <cell r="E232">
            <v>1.6</v>
          </cell>
          <cell r="F232" t="str">
            <v xml:space="preserve"> W/m².K</v>
          </cell>
          <cell r="G232">
            <v>370</v>
          </cell>
          <cell r="H232">
            <v>408.48</v>
          </cell>
        </row>
        <row r="233">
          <cell r="A233" t="str">
            <v>Doors [u-Value=1 W/m².K]</v>
          </cell>
          <cell r="B233" t="str">
            <v>External Doors</v>
          </cell>
          <cell r="C233" t="str">
            <v>Doors</v>
          </cell>
          <cell r="D233" t="str">
            <v>u-Value</v>
          </cell>
          <cell r="E233">
            <v>1</v>
          </cell>
          <cell r="F233" t="str">
            <v xml:space="preserve"> W/m².K</v>
          </cell>
          <cell r="G233">
            <v>369.6</v>
          </cell>
          <cell r="H233">
            <v>408.03840000000002</v>
          </cell>
        </row>
        <row r="234">
          <cell r="A234" t="str">
            <v>Pedestrian Doors [u-Value=1.9 W/m².K]</v>
          </cell>
          <cell r="B234" t="str">
            <v>External Doors</v>
          </cell>
          <cell r="C234" t="str">
            <v>Pedestrian Doors</v>
          </cell>
          <cell r="D234" t="str">
            <v>u-Value</v>
          </cell>
          <cell r="E234">
            <v>1.9</v>
          </cell>
          <cell r="F234" t="str">
            <v xml:space="preserve"> W/m².K</v>
          </cell>
          <cell r="H234">
            <v>712.5</v>
          </cell>
        </row>
        <row r="235">
          <cell r="A235" t="str">
            <v>Pedestrian Doors [u-Value=1.2 W/m².K]</v>
          </cell>
          <cell r="B235" t="str">
            <v>External Doors</v>
          </cell>
          <cell r="C235" t="str">
            <v>Pedestrian Doors</v>
          </cell>
          <cell r="D235" t="str">
            <v>u-Value</v>
          </cell>
          <cell r="E235">
            <v>1.2</v>
          </cell>
          <cell r="F235" t="str">
            <v xml:space="preserve"> W/m².K</v>
          </cell>
          <cell r="H235">
            <v>919.67</v>
          </cell>
        </row>
        <row r="236">
          <cell r="A236" t="str">
            <v>Vehicle Doors [u-Value=1.3 W/m².K]</v>
          </cell>
          <cell r="B236" t="str">
            <v>External Doors</v>
          </cell>
          <cell r="C236" t="str">
            <v>Vehicle Doors</v>
          </cell>
          <cell r="D236" t="str">
            <v>u-Value</v>
          </cell>
          <cell r="E236">
            <v>1.3</v>
          </cell>
          <cell r="F236" t="str">
            <v xml:space="preserve"> W/m².K</v>
          </cell>
          <cell r="G236">
            <v>262.5</v>
          </cell>
          <cell r="H236">
            <v>289.79999999999995</v>
          </cell>
        </row>
        <row r="237">
          <cell r="A237" t="str">
            <v>Vehicle Doors (updated) [u-Value=1.9 W/m².K]</v>
          </cell>
          <cell r="B237" t="str">
            <v>External Doors</v>
          </cell>
          <cell r="C237" t="str">
            <v>Vehicle Doors (updated)</v>
          </cell>
          <cell r="D237" t="str">
            <v>u-Value</v>
          </cell>
          <cell r="E237">
            <v>1.9</v>
          </cell>
          <cell r="F237" t="str">
            <v xml:space="preserve"> W/m².K</v>
          </cell>
          <cell r="H237">
            <v>637.5</v>
          </cell>
        </row>
        <row r="238">
          <cell r="A238" t="str">
            <v>Vehicle Doors (updated) [u-Value=1.5 W/m².K]</v>
          </cell>
          <cell r="B238" t="str">
            <v>External Doors</v>
          </cell>
          <cell r="C238" t="str">
            <v>Vehicle Doors (updated)</v>
          </cell>
          <cell r="D238" t="str">
            <v>u-Value</v>
          </cell>
          <cell r="E238">
            <v>1.5</v>
          </cell>
          <cell r="F238" t="str">
            <v xml:space="preserve"> W/m².K</v>
          </cell>
          <cell r="H238">
            <v>712.5</v>
          </cell>
        </row>
        <row r="239">
          <cell r="A239" t="str">
            <v>Vehicle Doors (updated) [u-Value=1.3 W/m².K]</v>
          </cell>
          <cell r="B239" t="str">
            <v>External Doors</v>
          </cell>
          <cell r="C239" t="str">
            <v>Vehicle Doors (updated)</v>
          </cell>
          <cell r="D239" t="str">
            <v>u-Value</v>
          </cell>
          <cell r="E239">
            <v>1.3</v>
          </cell>
          <cell r="F239" t="str">
            <v xml:space="preserve"> W/m².K</v>
          </cell>
          <cell r="H239">
            <v>750</v>
          </cell>
        </row>
        <row r="240">
          <cell r="A240" t="str">
            <v>Industrial doors [u-Value=1.5/1.3 W/m².K]</v>
          </cell>
          <cell r="B240" t="str">
            <v>External Doors</v>
          </cell>
          <cell r="C240" t="str">
            <v>Industrial doors</v>
          </cell>
          <cell r="D240" t="str">
            <v>u-Value</v>
          </cell>
          <cell r="E240" t="str">
            <v>1.5/1.3</v>
          </cell>
          <cell r="F240" t="str">
            <v xml:space="preserve"> W/m².K</v>
          </cell>
          <cell r="G240">
            <v>369.6</v>
          </cell>
          <cell r="H240">
            <v>408.03840000000002</v>
          </cell>
        </row>
        <row r="241">
          <cell r="A241" t="str">
            <v>Industrial doors [u-Value=2.0/1.3 W/m².K]</v>
          </cell>
          <cell r="B241" t="str">
            <v>External Doors</v>
          </cell>
          <cell r="C241" t="str">
            <v>Industrial doors</v>
          </cell>
          <cell r="D241" t="str">
            <v>u-Value</v>
          </cell>
          <cell r="E241" t="str">
            <v>2.0/1.3</v>
          </cell>
          <cell r="F241" t="str">
            <v xml:space="preserve"> W/m².K</v>
          </cell>
          <cell r="G241">
            <v>369.6</v>
          </cell>
          <cell r="H241">
            <v>408.03840000000002</v>
          </cell>
        </row>
        <row r="242">
          <cell r="A242" t="str">
            <v>Condensing gas boiler - system [kW output=30kW]</v>
          </cell>
          <cell r="B242" t="str">
            <v>Space Heating Heat Source</v>
          </cell>
          <cell r="C242" t="str">
            <v>Condensing gas boiler - system</v>
          </cell>
          <cell r="D242" t="str">
            <v>kW output</v>
          </cell>
          <cell r="E242">
            <v>30</v>
          </cell>
          <cell r="F242" t="str">
            <v>kW</v>
          </cell>
          <cell r="G242">
            <v>2688.0000000000005</v>
          </cell>
          <cell r="H242">
            <v>2967.5520000000006</v>
          </cell>
        </row>
        <row r="243">
          <cell r="A243" t="str">
            <v>Condensing gas boiler - system [kW output=18kW]</v>
          </cell>
          <cell r="B243" t="str">
            <v>Space Heating Heat Source</v>
          </cell>
          <cell r="C243" t="str">
            <v>Condensing gas boiler - system</v>
          </cell>
          <cell r="D243" t="str">
            <v>kW output</v>
          </cell>
          <cell r="E243">
            <v>18</v>
          </cell>
          <cell r="F243" t="str">
            <v>kW</v>
          </cell>
          <cell r="G243">
            <v>1500</v>
          </cell>
          <cell r="H243">
            <v>1656</v>
          </cell>
        </row>
        <row r="244">
          <cell r="A244" t="str">
            <v>Condensing gas boiler - combi [kW output=24kW]</v>
          </cell>
          <cell r="B244" t="str">
            <v>Space Heating Heat Source</v>
          </cell>
          <cell r="C244" t="str">
            <v>Condensing gas boiler - combi</v>
          </cell>
          <cell r="D244" t="str">
            <v>kW output</v>
          </cell>
          <cell r="E244">
            <v>24</v>
          </cell>
          <cell r="F244" t="str">
            <v>kW</v>
          </cell>
          <cell r="G244">
            <v>3147.2000000000003</v>
          </cell>
          <cell r="H244">
            <v>3474.5088000000005</v>
          </cell>
        </row>
        <row r="245">
          <cell r="A245" t="str">
            <v>Condensing gas boiler - communal [kW output=c.4kW per home]</v>
          </cell>
          <cell r="B245" t="str">
            <v>Space Heating Heat Source</v>
          </cell>
          <cell r="C245" t="str">
            <v>Condensing gas boiler - communal</v>
          </cell>
          <cell r="D245" t="str">
            <v>kW output</v>
          </cell>
          <cell r="E245" t="str">
            <v>c.4</v>
          </cell>
          <cell r="F245" t="str">
            <v>kW per home</v>
          </cell>
          <cell r="G245">
            <v>3808.0000000000005</v>
          </cell>
          <cell r="H245">
            <v>4204.0320000000002</v>
          </cell>
        </row>
        <row r="246">
          <cell r="A246" t="str">
            <v>Direct electric - no plant [kW output=0kW]</v>
          </cell>
          <cell r="B246" t="str">
            <v>Space Heating Heat Source</v>
          </cell>
          <cell r="C246" t="str">
            <v>Direct electric - no plant</v>
          </cell>
          <cell r="D246" t="str">
            <v>kW output</v>
          </cell>
          <cell r="E246">
            <v>0</v>
          </cell>
          <cell r="F246" t="str">
            <v>kW</v>
          </cell>
          <cell r="G246">
            <v>0</v>
          </cell>
          <cell r="H246">
            <v>0</v>
          </cell>
        </row>
        <row r="247">
          <cell r="A247" t="str">
            <v>Air Source Heat Pump - standard eff (no cylinder) [kW output=8.5kW]</v>
          </cell>
          <cell r="B247" t="str">
            <v>Space Heating Heat Source</v>
          </cell>
          <cell r="C247" t="str">
            <v>Air Source Heat Pump - standard eff (no cylinder)</v>
          </cell>
          <cell r="D247" t="str">
            <v>kW output</v>
          </cell>
          <cell r="E247">
            <v>8.5</v>
          </cell>
          <cell r="F247" t="str">
            <v>kW</v>
          </cell>
          <cell r="G247">
            <v>4256</v>
          </cell>
          <cell r="H247">
            <v>4698.6239999999998</v>
          </cell>
        </row>
        <row r="248">
          <cell r="A248" t="str">
            <v>Air Source Heat Pump - standard eff (no cylinder) [kW output=5kW]</v>
          </cell>
          <cell r="B248" t="str">
            <v>Space Heating Heat Source</v>
          </cell>
          <cell r="C248" t="str">
            <v>Air Source Heat Pump - standard eff (no cylinder)</v>
          </cell>
          <cell r="D248" t="str">
            <v>kW output</v>
          </cell>
          <cell r="E248">
            <v>5</v>
          </cell>
          <cell r="F248" t="str">
            <v>kW</v>
          </cell>
          <cell r="G248">
            <v>3472.0000000000005</v>
          </cell>
          <cell r="H248">
            <v>3833.0880000000006</v>
          </cell>
        </row>
        <row r="249">
          <cell r="A249" t="str">
            <v>Air Source Heat Pump - higher eff (incl cylinder) [kW output=5kW]</v>
          </cell>
          <cell r="B249" t="str">
            <v>Space Heating Heat Source</v>
          </cell>
          <cell r="C249" t="str">
            <v>Air Source Heat Pump - higher eff (incl cylinder)</v>
          </cell>
          <cell r="D249" t="str">
            <v>kW output</v>
          </cell>
          <cell r="E249">
            <v>5</v>
          </cell>
          <cell r="F249" t="str">
            <v>kW</v>
          </cell>
          <cell r="G249">
            <v>6160.0000000000009</v>
          </cell>
          <cell r="H249">
            <v>6800.6400000000012</v>
          </cell>
        </row>
        <row r="250">
          <cell r="A250" t="str">
            <v>Air Source Heat Pump - communal [kW output=4kW]</v>
          </cell>
          <cell r="B250" t="str">
            <v>Space Heating Heat Source</v>
          </cell>
          <cell r="C250" t="str">
            <v>Air Source Heat Pump - communal</v>
          </cell>
          <cell r="D250" t="str">
            <v>kW output</v>
          </cell>
          <cell r="E250">
            <v>4</v>
          </cell>
          <cell r="F250" t="str">
            <v>kW</v>
          </cell>
          <cell r="G250">
            <v>5824.0000000000009</v>
          </cell>
          <cell r="H250">
            <v>6429.6960000000008</v>
          </cell>
        </row>
        <row r="251">
          <cell r="A251" t="str">
            <v>none</v>
          </cell>
          <cell r="B251" t="str">
            <v>Space Heating Heat Source</v>
          </cell>
          <cell r="C251" t="str">
            <v>none</v>
          </cell>
          <cell r="G251">
            <v>0</v>
          </cell>
          <cell r="H251">
            <v>0</v>
          </cell>
        </row>
        <row r="252">
          <cell r="A252" t="str">
            <v>Non dom - Condensing gas boiler - system [kW output=1kW]</v>
          </cell>
          <cell r="B252" t="str">
            <v>Space Heating Heat Source</v>
          </cell>
          <cell r="C252" t="str">
            <v>Non dom - Condensing gas boiler - system</v>
          </cell>
          <cell r="D252" t="str">
            <v>kW output</v>
          </cell>
          <cell r="E252">
            <v>1</v>
          </cell>
          <cell r="F252" t="str">
            <v>kW</v>
          </cell>
          <cell r="G252">
            <v>50.400000000000006</v>
          </cell>
          <cell r="H252">
            <v>55.641600000000011</v>
          </cell>
        </row>
        <row r="253">
          <cell r="A253" t="str">
            <v>Non dom - Direct electric [no central system=]</v>
          </cell>
          <cell r="B253" t="str">
            <v>Space Heating Heat Source</v>
          </cell>
          <cell r="C253" t="str">
            <v>Non dom - Direct electric</v>
          </cell>
          <cell r="D253" t="str">
            <v>no central system</v>
          </cell>
          <cell r="G253">
            <v>0</v>
          </cell>
          <cell r="H253">
            <v>0</v>
          </cell>
        </row>
        <row r="254">
          <cell r="A254" t="str">
            <v>Non dom -Air Source Heat Pump - standard eff [kW output=1kW]</v>
          </cell>
          <cell r="B254" t="str">
            <v>Space Heating Heat Source</v>
          </cell>
          <cell r="C254" t="str">
            <v>Non dom -Air Source Heat Pump - standard eff</v>
          </cell>
          <cell r="D254" t="str">
            <v>kW output</v>
          </cell>
          <cell r="E254">
            <v>1</v>
          </cell>
          <cell r="F254" t="str">
            <v>kW</v>
          </cell>
          <cell r="G254">
            <v>500.64000000000004</v>
          </cell>
          <cell r="H254">
            <v>552.70655999999997</v>
          </cell>
        </row>
        <row r="255">
          <cell r="A255" t="str">
            <v>Non dom -Grnd Source Heat Pump - standard eff [kW output=1kW]</v>
          </cell>
          <cell r="B255" t="str">
            <v>Space Heating Heat Source</v>
          </cell>
          <cell r="C255" t="str">
            <v>Non dom -Grnd Source Heat Pump - standard eff</v>
          </cell>
          <cell r="D255" t="str">
            <v>kW output</v>
          </cell>
          <cell r="E255">
            <v>1</v>
          </cell>
          <cell r="F255" t="str">
            <v>kW</v>
          </cell>
          <cell r="G255">
            <v>1428.0000000000002</v>
          </cell>
          <cell r="H255">
            <v>1576.5120000000004</v>
          </cell>
        </row>
        <row r="256">
          <cell r="A256" t="str">
            <v>Ambient loop with shared ground array - low rise [kW output=4kW]</v>
          </cell>
          <cell r="B256" t="str">
            <v>Space Heating Heat Source</v>
          </cell>
          <cell r="C256" t="str">
            <v>Ambient loop with shared ground array - low rise</v>
          </cell>
          <cell r="D256" t="str">
            <v>kW output</v>
          </cell>
          <cell r="E256">
            <v>4</v>
          </cell>
          <cell r="F256" t="str">
            <v>kW</v>
          </cell>
          <cell r="G256">
            <v>9556</v>
          </cell>
          <cell r="H256">
            <v>10549.824000000001</v>
          </cell>
        </row>
        <row r="257">
          <cell r="A257" t="str">
            <v>Ambient loop with shared ground array [kW output=4kW]</v>
          </cell>
          <cell r="B257" t="str">
            <v>Space Heating Heat Source</v>
          </cell>
          <cell r="C257" t="str">
            <v>Ambient loop with shared ground array</v>
          </cell>
          <cell r="D257" t="str">
            <v>kW output</v>
          </cell>
          <cell r="E257">
            <v>4</v>
          </cell>
          <cell r="F257" t="str">
            <v>kW</v>
          </cell>
          <cell r="G257">
            <v>7056.0000000000009</v>
          </cell>
          <cell r="H257">
            <v>7789.8240000000014</v>
          </cell>
        </row>
        <row r="258">
          <cell r="A258" t="str">
            <v>Distribution / sundries for wet systems [Per=1m2 GIFA]</v>
          </cell>
          <cell r="B258" t="str">
            <v>Heating distribution</v>
          </cell>
          <cell r="C258" t="str">
            <v>Distribution / sundries for wet systems</v>
          </cell>
          <cell r="D258" t="str">
            <v>Per</v>
          </cell>
          <cell r="E258">
            <v>1</v>
          </cell>
          <cell r="F258" t="str">
            <v>m2 GIFA</v>
          </cell>
          <cell r="G258">
            <v>28.0625</v>
          </cell>
          <cell r="H258">
            <v>30.981000000000002</v>
          </cell>
        </row>
        <row r="259">
          <cell r="A259" t="str">
            <v>No heating distribution / sundries (ie direct electric) [Per=1m2 GIFA]</v>
          </cell>
          <cell r="B259" t="str">
            <v>Heating distribution</v>
          </cell>
          <cell r="C259" t="str">
            <v>No heating distribution / sundries (ie direct electric)</v>
          </cell>
          <cell r="D259" t="str">
            <v>Per</v>
          </cell>
          <cell r="E259">
            <v>1</v>
          </cell>
          <cell r="F259" t="str">
            <v>m2 GIFA</v>
          </cell>
          <cell r="G259">
            <v>0</v>
          </cell>
          <cell r="H259">
            <v>0</v>
          </cell>
        </row>
        <row r="260">
          <cell r="A260" t="str">
            <v>Radiant panels (gas) [Per =1m2 GIFA]</v>
          </cell>
          <cell r="B260" t="str">
            <v>Heat distribution and emitters</v>
          </cell>
          <cell r="C260" t="str">
            <v>Radiant panels (gas)</v>
          </cell>
          <cell r="D260" t="str">
            <v xml:space="preserve">Per </v>
          </cell>
          <cell r="E260">
            <v>1</v>
          </cell>
          <cell r="F260" t="str">
            <v>m2 GIFA</v>
          </cell>
          <cell r="G260">
            <v>24.64</v>
          </cell>
          <cell r="H260">
            <v>27.202559999999998</v>
          </cell>
        </row>
        <row r="261">
          <cell r="A261" t="str">
            <v>Radiant panels (water) [Per =1Nr]</v>
          </cell>
          <cell r="B261" t="str">
            <v>Heat distribution and emitters</v>
          </cell>
          <cell r="C261" t="str">
            <v>Radiant panels (water)</v>
          </cell>
          <cell r="D261" t="str">
            <v xml:space="preserve">Per </v>
          </cell>
          <cell r="E261">
            <v>1</v>
          </cell>
          <cell r="F261" t="str">
            <v>Nr</v>
          </cell>
          <cell r="G261">
            <v>5000</v>
          </cell>
          <cell r="H261">
            <v>5520</v>
          </cell>
        </row>
        <row r="262">
          <cell r="A262" t="str">
            <v>Radiant panels (electric) [Per =1m2 GIFA]</v>
          </cell>
          <cell r="B262" t="str">
            <v>Heat distribution and emitters</v>
          </cell>
          <cell r="C262" t="str">
            <v>Radiant panels (electric)</v>
          </cell>
          <cell r="D262" t="str">
            <v xml:space="preserve">Per </v>
          </cell>
          <cell r="E262">
            <v>1</v>
          </cell>
          <cell r="F262" t="str">
            <v>m2 GIFA</v>
          </cell>
          <cell r="G262">
            <v>19.712000000000003</v>
          </cell>
          <cell r="H262">
            <v>21.762048000000004</v>
          </cell>
        </row>
        <row r="263">
          <cell r="A263" t="str">
            <v>Electric panel heaters [Per =1m2 GIFA]</v>
          </cell>
          <cell r="B263" t="str">
            <v>Heat distribution and emitters</v>
          </cell>
          <cell r="C263" t="str">
            <v>Electric panel heaters</v>
          </cell>
          <cell r="D263" t="str">
            <v xml:space="preserve">Per </v>
          </cell>
          <cell r="E263">
            <v>1</v>
          </cell>
          <cell r="F263" t="str">
            <v>m2 GIFA</v>
          </cell>
          <cell r="G263">
            <v>20.160000000000004</v>
          </cell>
          <cell r="H263">
            <v>22.256640000000004</v>
          </cell>
        </row>
        <row r="264">
          <cell r="A264" t="str">
            <v>Low temperature radiators [Per =1m2 GIFA]</v>
          </cell>
          <cell r="B264" t="str">
            <v>Heat distribution and emitters</v>
          </cell>
          <cell r="C264" t="str">
            <v>Low temperature radiators</v>
          </cell>
          <cell r="D264" t="str">
            <v xml:space="preserve">Per </v>
          </cell>
          <cell r="E264">
            <v>1</v>
          </cell>
          <cell r="F264" t="str">
            <v>m2 GIFA</v>
          </cell>
          <cell r="G264">
            <v>30.240000000000002</v>
          </cell>
          <cell r="H264">
            <v>33.38496</v>
          </cell>
        </row>
        <row r="265">
          <cell r="A265" t="str">
            <v>Non dom - Gas heating - flue, gas supply, controls. [Per =1m2 GIFA]</v>
          </cell>
          <cell r="B265" t="str">
            <v>Heating sundries</v>
          </cell>
          <cell r="C265" t="str">
            <v>Non dom - Gas heating - flue, gas supply, controls.</v>
          </cell>
          <cell r="D265" t="str">
            <v xml:space="preserve">Per </v>
          </cell>
          <cell r="E265">
            <v>1</v>
          </cell>
          <cell r="F265" t="str">
            <v>m2 GIFA</v>
          </cell>
          <cell r="G265">
            <v>12.88</v>
          </cell>
          <cell r="H265">
            <v>14.219520000000001</v>
          </cell>
        </row>
        <row r="266">
          <cell r="A266" t="str">
            <v>Non dom - HP heating - power supply, controls. [Per =1m2 GIFA]</v>
          </cell>
          <cell r="B266" t="str">
            <v>Heating sundries</v>
          </cell>
          <cell r="C266" t="str">
            <v>Non dom - HP heating - power supply, controls.</v>
          </cell>
          <cell r="D266" t="str">
            <v xml:space="preserve">Per </v>
          </cell>
          <cell r="E266">
            <v>1</v>
          </cell>
          <cell r="F266" t="str">
            <v>m2 GIFA</v>
          </cell>
          <cell r="G266">
            <v>8.9600000000000009</v>
          </cell>
          <cell r="H266">
            <v>9.8918400000000002</v>
          </cell>
        </row>
        <row r="267">
          <cell r="A267" t="str">
            <v>Avoided distribution costs  [Calc=inBuilding type interface]</v>
          </cell>
          <cell r="B267" t="str">
            <v>Heating distribution</v>
          </cell>
          <cell r="C267" t="str">
            <v xml:space="preserve">Avoided distribution costs </v>
          </cell>
          <cell r="D267" t="str">
            <v>Calc</v>
          </cell>
          <cell r="E267" t="str">
            <v>in</v>
          </cell>
          <cell r="F267" t="str">
            <v>Building type interface</v>
          </cell>
          <cell r="G267">
            <v>0</v>
          </cell>
          <cell r="H267">
            <v>0</v>
          </cell>
        </row>
        <row r="268">
          <cell r="A268" t="str">
            <v>Condensing gas boiler - system [incl in space heating=]</v>
          </cell>
          <cell r="B268" t="str">
            <v>Hot Water Heat Source</v>
          </cell>
          <cell r="C268" t="str">
            <v>Condensing gas boiler - system</v>
          </cell>
          <cell r="D268" t="str">
            <v>incl in space heating</v>
          </cell>
          <cell r="G268">
            <v>0</v>
          </cell>
          <cell r="H268">
            <v>0</v>
          </cell>
        </row>
        <row r="269">
          <cell r="A269" t="str">
            <v>Condensing gas boiler - system [incl in space heating=]</v>
          </cell>
          <cell r="B269" t="str">
            <v>Hot Water Heat Source</v>
          </cell>
          <cell r="C269" t="str">
            <v>Condensing gas boiler - system</v>
          </cell>
          <cell r="D269" t="str">
            <v>incl in space heating</v>
          </cell>
          <cell r="G269">
            <v>0</v>
          </cell>
          <cell r="H269">
            <v>0</v>
          </cell>
        </row>
        <row r="270">
          <cell r="A270" t="str">
            <v>Condensing gas boiler - combi [incl in space heating=]</v>
          </cell>
          <cell r="B270" t="str">
            <v>Hot Water Heat Source</v>
          </cell>
          <cell r="C270" t="str">
            <v>Condensing gas boiler - combi</v>
          </cell>
          <cell r="D270" t="str">
            <v>incl in space heating</v>
          </cell>
          <cell r="G270">
            <v>0</v>
          </cell>
          <cell r="H270">
            <v>0</v>
          </cell>
        </row>
        <row r="271">
          <cell r="A271" t="str">
            <v>Condensing gas boiler - communal [incl in space heating=]</v>
          </cell>
          <cell r="B271" t="str">
            <v>Hot Water Heat Source</v>
          </cell>
          <cell r="C271" t="str">
            <v>Condensing gas boiler - communal</v>
          </cell>
          <cell r="D271" t="str">
            <v>incl in space heating</v>
          </cell>
          <cell r="G271">
            <v>0</v>
          </cell>
          <cell r="H271">
            <v>0</v>
          </cell>
        </row>
        <row r="272">
          <cell r="A272" t="str">
            <v>No boiler [kW output=0kW]</v>
          </cell>
          <cell r="B272" t="str">
            <v>Hot Water Heat Source</v>
          </cell>
          <cell r="C272" t="str">
            <v>No boiler</v>
          </cell>
          <cell r="D272" t="str">
            <v>kW output</v>
          </cell>
          <cell r="E272">
            <v>0</v>
          </cell>
          <cell r="F272" t="str">
            <v>kW</v>
          </cell>
          <cell r="G272">
            <v>0</v>
          </cell>
          <cell r="H272">
            <v>0</v>
          </cell>
        </row>
        <row r="273">
          <cell r="A273" t="str">
            <v>Air Source Heat Pump - standard eff [incl in space heating=1kW]</v>
          </cell>
          <cell r="B273" t="str">
            <v>Hot Water Heat Source</v>
          </cell>
          <cell r="C273" t="str">
            <v>Air Source Heat Pump - standard eff</v>
          </cell>
          <cell r="D273" t="str">
            <v>incl in space heating</v>
          </cell>
          <cell r="E273">
            <v>1</v>
          </cell>
          <cell r="F273" t="str">
            <v>kW</v>
          </cell>
          <cell r="G273">
            <v>0</v>
          </cell>
          <cell r="H273">
            <v>0</v>
          </cell>
        </row>
        <row r="274">
          <cell r="A274" t="str">
            <v>Air Source Heat Pump - standard eff [incl in space heating=1kW]</v>
          </cell>
          <cell r="B274" t="str">
            <v>Hot Water Heat Source</v>
          </cell>
          <cell r="C274" t="str">
            <v>Air Source Heat Pump - standard eff</v>
          </cell>
          <cell r="D274" t="str">
            <v>incl in space heating</v>
          </cell>
          <cell r="E274">
            <v>1</v>
          </cell>
          <cell r="F274" t="str">
            <v>kW</v>
          </cell>
          <cell r="G274">
            <v>0</v>
          </cell>
          <cell r="H274">
            <v>0</v>
          </cell>
        </row>
        <row r="275">
          <cell r="A275" t="str">
            <v>Air Source Heat Pump - higher eff [incl in space heating=1kW]</v>
          </cell>
          <cell r="B275" t="str">
            <v>Hot Water Heat Source</v>
          </cell>
          <cell r="C275" t="str">
            <v>Air Source Heat Pump - higher eff</v>
          </cell>
          <cell r="D275" t="str">
            <v>incl in space heating</v>
          </cell>
          <cell r="E275">
            <v>1</v>
          </cell>
          <cell r="F275" t="str">
            <v>kW</v>
          </cell>
          <cell r="G275">
            <v>0</v>
          </cell>
          <cell r="H275">
            <v>0</v>
          </cell>
        </row>
        <row r="276">
          <cell r="A276" t="str">
            <v>Air Source Heat Pump - higher eff [incl in space heating=1kW]</v>
          </cell>
          <cell r="B276" t="str">
            <v>Hot Water Heat Source</v>
          </cell>
          <cell r="C276" t="str">
            <v>Air Source Heat Pump - higher eff</v>
          </cell>
          <cell r="D276" t="str">
            <v>incl in space heating</v>
          </cell>
          <cell r="E276">
            <v>1</v>
          </cell>
          <cell r="F276" t="str">
            <v>kW</v>
          </cell>
          <cell r="G276">
            <v>0</v>
          </cell>
          <cell r="H276">
            <v>0</v>
          </cell>
        </row>
        <row r="277">
          <cell r="A277" t="str">
            <v>Enhanced electrical supply - ASHP [kVa uplift=kVa]</v>
          </cell>
          <cell r="B277" t="str">
            <v>Electricity uplift</v>
          </cell>
          <cell r="C277" t="str">
            <v>Enhanced electrical supply - ASHP</v>
          </cell>
          <cell r="D277" t="str">
            <v>kVa uplift</v>
          </cell>
          <cell r="F277" t="str">
            <v>kVa</v>
          </cell>
          <cell r="G277">
            <v>95.2</v>
          </cell>
          <cell r="H277">
            <v>105.10080000000001</v>
          </cell>
        </row>
        <row r="278">
          <cell r="A278" t="str">
            <v>Enhanced electrical supply - Direct electric [kVa uplift=kVa]</v>
          </cell>
          <cell r="B278" t="str">
            <v>Electricity uplift</v>
          </cell>
          <cell r="C278" t="str">
            <v>Enhanced electrical supply - Direct electric</v>
          </cell>
          <cell r="D278" t="str">
            <v>kVa uplift</v>
          </cell>
          <cell r="F278" t="str">
            <v>kVa</v>
          </cell>
          <cell r="G278">
            <v>149.60000000000002</v>
          </cell>
          <cell r="H278">
            <v>165.15840000000003</v>
          </cell>
        </row>
        <row r="279">
          <cell r="A279" t="str">
            <v>Solar thermal panels - houses [Panel area=2.5m2 ele]</v>
          </cell>
          <cell r="B279" t="str">
            <v>Hot Water Heat Source</v>
          </cell>
          <cell r="C279" t="str">
            <v>Solar thermal panels - houses</v>
          </cell>
          <cell r="D279" t="str">
            <v>Panel area</v>
          </cell>
          <cell r="E279">
            <v>2.5</v>
          </cell>
          <cell r="F279" t="str">
            <v>m2 ele</v>
          </cell>
          <cell r="G279">
            <v>3696.0000000000005</v>
          </cell>
          <cell r="H279">
            <v>4080.3840000000005</v>
          </cell>
        </row>
        <row r="280">
          <cell r="A280" t="str">
            <v>Solar thermal panels - flats communal [Panel area=80m2 ele]</v>
          </cell>
          <cell r="B280" t="str">
            <v>Hot Water Heat Source</v>
          </cell>
          <cell r="C280" t="str">
            <v>Solar thermal panels - flats communal</v>
          </cell>
          <cell r="D280" t="str">
            <v>Panel area</v>
          </cell>
          <cell r="E280">
            <v>80</v>
          </cell>
          <cell r="F280" t="str">
            <v>m2 ele</v>
          </cell>
          <cell r="G280">
            <v>29680.000000000004</v>
          </cell>
          <cell r="H280">
            <v>32766.720000000005</v>
          </cell>
        </row>
        <row r="281">
          <cell r="A281" t="str">
            <v>None</v>
          </cell>
          <cell r="B281" t="str">
            <v>Waste Water Heat Recovery</v>
          </cell>
          <cell r="C281" t="str">
            <v>None</v>
          </cell>
          <cell r="G281">
            <v>0</v>
          </cell>
          <cell r="H281">
            <v>0</v>
          </cell>
        </row>
        <row r="282">
          <cell r="A282" t="str">
            <v>WWHR - flats pump system [Showersave pumped wwhr=1not yet on market]</v>
          </cell>
          <cell r="B282" t="str">
            <v>Waste Water Heat Recovery</v>
          </cell>
          <cell r="C282" t="str">
            <v>WWHR - flats pump system</v>
          </cell>
          <cell r="D282" t="str">
            <v>Showersave pumped wwhr</v>
          </cell>
          <cell r="E282">
            <v>1</v>
          </cell>
          <cell r="F282" t="str">
            <v>not yet on market</v>
          </cell>
          <cell r="G282">
            <v>1344.0000000000002</v>
          </cell>
          <cell r="H282">
            <v>1483.7760000000003</v>
          </cell>
        </row>
        <row r="283">
          <cell r="A283" t="str">
            <v>WWHR - tray [Recoh=RT]</v>
          </cell>
          <cell r="B283" t="str">
            <v>Waste Water Heat Recovery</v>
          </cell>
          <cell r="C283" t="str">
            <v>WWHR - tray</v>
          </cell>
          <cell r="D283" t="str">
            <v>Recoh</v>
          </cell>
          <cell r="E283" t="str">
            <v>RT</v>
          </cell>
          <cell r="G283">
            <v>1344.0000000000002</v>
          </cell>
          <cell r="H283">
            <v>1483.7760000000003</v>
          </cell>
        </row>
        <row r="284">
          <cell r="A284" t="str">
            <v>WWHR - pipe system [Showersave=QB1-21C]</v>
          </cell>
          <cell r="B284" t="str">
            <v>Waste Water Heat Recovery</v>
          </cell>
          <cell r="C284" t="str">
            <v>WWHR - pipe system</v>
          </cell>
          <cell r="D284" t="str">
            <v>Showersave</v>
          </cell>
          <cell r="E284" t="str">
            <v>QB1-21C</v>
          </cell>
          <cell r="G284">
            <v>448.00000000000006</v>
          </cell>
          <cell r="H284">
            <v>494.59200000000004</v>
          </cell>
        </row>
        <row r="285">
          <cell r="A285" t="str">
            <v>WWHR - average for block of flats [Assumes =3/4 pipe and1/4 pumped units]</v>
          </cell>
          <cell r="B285" t="str">
            <v>Waste Water Heat Recovery</v>
          </cell>
          <cell r="C285" t="str">
            <v>WWHR - average for block of flats</v>
          </cell>
          <cell r="D285" t="str">
            <v xml:space="preserve">Assumes </v>
          </cell>
          <cell r="E285" t="str">
            <v>3/4 pipe and</v>
          </cell>
          <cell r="F285" t="str">
            <v>1/4 pumped units</v>
          </cell>
          <cell r="G285">
            <v>672.00000000000011</v>
          </cell>
          <cell r="H285">
            <v>741.88800000000015</v>
          </cell>
        </row>
        <row r="286">
          <cell r="A286" t="str">
            <v>Instantaneous point of use [Per =1m2 GIFA]</v>
          </cell>
          <cell r="B286" t="str">
            <v>Domestic hot water</v>
          </cell>
          <cell r="C286" t="str">
            <v>Instantaneous point of use</v>
          </cell>
          <cell r="D286" t="str">
            <v xml:space="preserve">Per </v>
          </cell>
          <cell r="E286">
            <v>1</v>
          </cell>
          <cell r="F286" t="str">
            <v>m2 GIFA</v>
          </cell>
          <cell r="G286">
            <v>1.6800000000000002</v>
          </cell>
          <cell r="H286">
            <v>1.8547200000000001</v>
          </cell>
        </row>
        <row r="287">
          <cell r="A287" t="str">
            <v>As per space heating plant  [Per =1m2 GIFA]</v>
          </cell>
          <cell r="B287" t="str">
            <v>Domestic hot water</v>
          </cell>
          <cell r="C287" t="str">
            <v xml:space="preserve">As per space heating plant </v>
          </cell>
          <cell r="D287" t="str">
            <v xml:space="preserve">Per </v>
          </cell>
          <cell r="E287">
            <v>1</v>
          </cell>
          <cell r="F287" t="str">
            <v>m2 GIFA</v>
          </cell>
          <cell r="G287">
            <v>0</v>
          </cell>
          <cell r="H287">
            <v>0</v>
          </cell>
        </row>
        <row r="288">
          <cell r="A288" t="str">
            <v>non dom HW cylinder - standard [Cap=1Ltrs]</v>
          </cell>
          <cell r="B288" t="str">
            <v>Water Heating Heat Storage</v>
          </cell>
          <cell r="C288" t="str">
            <v>non dom HW cylinder - standard</v>
          </cell>
          <cell r="D288" t="str">
            <v>Cap</v>
          </cell>
          <cell r="E288">
            <v>1</v>
          </cell>
          <cell r="F288" t="str">
            <v>Ltrs</v>
          </cell>
          <cell r="G288">
            <v>1.1200000000000001</v>
          </cell>
          <cell r="H288">
            <v>1.23648</v>
          </cell>
        </row>
        <row r="289">
          <cell r="A289" t="str">
            <v>2 (two) non dom HW cylinders - standard [Cap=1Ltrs]</v>
          </cell>
          <cell r="B289" t="str">
            <v>Water Heating Heat Storage</v>
          </cell>
          <cell r="C289" t="str">
            <v>2 (two) non dom HW cylinders - standard</v>
          </cell>
          <cell r="D289" t="str">
            <v>Cap</v>
          </cell>
          <cell r="E289">
            <v>1</v>
          </cell>
          <cell r="F289" t="str">
            <v>Ltrs</v>
          </cell>
          <cell r="G289">
            <v>2.2400000000000002</v>
          </cell>
          <cell r="H289">
            <v>2.47296</v>
          </cell>
        </row>
        <row r="290">
          <cell r="A290" t="str">
            <v>HW cylinder - standard [Cap=180Ltrs]</v>
          </cell>
          <cell r="B290" t="str">
            <v>Water Heating Heat Storage</v>
          </cell>
          <cell r="C290" t="str">
            <v>HW cylinder - standard</v>
          </cell>
          <cell r="D290" t="str">
            <v>Cap</v>
          </cell>
          <cell r="E290">
            <v>180</v>
          </cell>
          <cell r="F290" t="str">
            <v>Ltrs</v>
          </cell>
          <cell r="G290">
            <v>1176</v>
          </cell>
          <cell r="H290">
            <v>1298.3040000000001</v>
          </cell>
        </row>
        <row r="291">
          <cell r="A291" t="str">
            <v>HW cylinder -  + immersion [Cap=80Ltrs]</v>
          </cell>
          <cell r="B291" t="str">
            <v>Water Heating Heat Storage</v>
          </cell>
          <cell r="C291" t="str">
            <v>HW cylinder -  + immersion</v>
          </cell>
          <cell r="D291" t="str">
            <v>Cap</v>
          </cell>
          <cell r="E291">
            <v>80</v>
          </cell>
          <cell r="F291" t="str">
            <v>Ltrs</v>
          </cell>
          <cell r="G291">
            <v>900</v>
          </cell>
          <cell r="H291">
            <v>993.59999999999991</v>
          </cell>
        </row>
        <row r="292">
          <cell r="A292" t="str">
            <v>HW cylinder -  + immersion [Cap=130Ltrs]</v>
          </cell>
          <cell r="B292" t="str">
            <v>Water Heating Heat Storage</v>
          </cell>
          <cell r="C292" t="str">
            <v>HW cylinder -  + immersion</v>
          </cell>
          <cell r="D292" t="str">
            <v>Cap</v>
          </cell>
          <cell r="E292">
            <v>130</v>
          </cell>
          <cell r="F292" t="str">
            <v>Ltrs</v>
          </cell>
          <cell r="G292">
            <v>1008.0000000000001</v>
          </cell>
          <cell r="H292">
            <v>1112.8320000000001</v>
          </cell>
        </row>
        <row r="293">
          <cell r="A293" t="str">
            <v>HW cylinder -  + immersion [Cap=180Ltrs]</v>
          </cell>
          <cell r="B293" t="str">
            <v>Water Heating Heat Storage</v>
          </cell>
          <cell r="C293" t="str">
            <v>HW cylinder -  + immersion</v>
          </cell>
          <cell r="D293" t="str">
            <v>Cap</v>
          </cell>
          <cell r="E293">
            <v>180</v>
          </cell>
          <cell r="F293" t="str">
            <v>Ltrs</v>
          </cell>
          <cell r="G293">
            <v>1204.0000000000002</v>
          </cell>
          <cell r="H293">
            <v>1329.2160000000003</v>
          </cell>
        </row>
        <row r="294">
          <cell r="A294" t="str">
            <v>none</v>
          </cell>
          <cell r="B294" t="str">
            <v>Water Heating Heat Storage</v>
          </cell>
          <cell r="C294" t="str">
            <v>none</v>
          </cell>
          <cell r="G294">
            <v>0</v>
          </cell>
          <cell r="H294">
            <v>0</v>
          </cell>
        </row>
        <row r="295">
          <cell r="A295" t="str">
            <v>HW cylinder - solar coil + immersion [Cap=225Ltrs]</v>
          </cell>
          <cell r="B295" t="str">
            <v>Water Heating Heat Storage</v>
          </cell>
          <cell r="C295" t="str">
            <v>HW cylinder - solar coil + immersion</v>
          </cell>
          <cell r="D295" t="str">
            <v>Cap</v>
          </cell>
          <cell r="E295">
            <v>225</v>
          </cell>
          <cell r="F295" t="str">
            <v>Ltrs</v>
          </cell>
          <cell r="G295">
            <v>1456.0000000000002</v>
          </cell>
          <cell r="H295">
            <v>1607.4240000000002</v>
          </cell>
        </row>
        <row r="296">
          <cell r="A296" t="str">
            <v>HW cylinder - solar coil + immersion [Cap=285Ltrs]</v>
          </cell>
          <cell r="B296" t="str">
            <v>Water Heating Heat Storage</v>
          </cell>
          <cell r="C296" t="str">
            <v>HW cylinder - solar coil + immersion</v>
          </cell>
          <cell r="D296" t="str">
            <v>Cap</v>
          </cell>
          <cell r="E296">
            <v>285</v>
          </cell>
          <cell r="F296" t="str">
            <v>Ltrs</v>
          </cell>
          <cell r="G296">
            <v>1624.0000000000002</v>
          </cell>
          <cell r="H296">
            <v>1792.8960000000004</v>
          </cell>
        </row>
        <row r="297">
          <cell r="A297" t="str">
            <v>HW cylinder - solar coil + immersion [Cap=275Ltrs]</v>
          </cell>
          <cell r="B297" t="str">
            <v>Water Heating Heat Storage</v>
          </cell>
          <cell r="C297" t="str">
            <v>HW cylinder - solar coil + immersion</v>
          </cell>
          <cell r="D297" t="str">
            <v>Cap</v>
          </cell>
          <cell r="E297">
            <v>275</v>
          </cell>
          <cell r="F297" t="str">
            <v>Ltrs</v>
          </cell>
          <cell r="G297">
            <v>1690.7520000000004</v>
          </cell>
          <cell r="H297">
            <v>1866.5902080000003</v>
          </cell>
        </row>
        <row r="298">
          <cell r="A298" t="str">
            <v>HW cylinder - solar coil + immersion [Cap=325Ltrs]</v>
          </cell>
          <cell r="B298" t="str">
            <v>Water Heating Heat Storage</v>
          </cell>
          <cell r="C298" t="str">
            <v>HW cylinder - solar coil + immersion</v>
          </cell>
          <cell r="D298" t="str">
            <v>Cap</v>
          </cell>
          <cell r="E298">
            <v>325</v>
          </cell>
          <cell r="F298" t="str">
            <v>Ltrs</v>
          </cell>
          <cell r="G298">
            <v>1792.0000000000002</v>
          </cell>
          <cell r="H298">
            <v>1978.3680000000002</v>
          </cell>
        </row>
        <row r="299">
          <cell r="A299" t="str">
            <v>HW cylinder - solar coil + immersion [Cap=1500Ltrs]</v>
          </cell>
          <cell r="B299" t="str">
            <v>Water Heating Heat Storage</v>
          </cell>
          <cell r="C299" t="str">
            <v>HW cylinder - solar coil + immersion</v>
          </cell>
          <cell r="D299" t="str">
            <v>Cap</v>
          </cell>
          <cell r="E299">
            <v>1500</v>
          </cell>
          <cell r="F299" t="str">
            <v>Ltrs</v>
          </cell>
          <cell r="G299">
            <v>297.5</v>
          </cell>
          <cell r="H299">
            <v>328.44</v>
          </cell>
        </row>
        <row r="300">
          <cell r="A300" t="str">
            <v>Standard radiators [Per=1Nr]</v>
          </cell>
          <cell r="B300" t="str">
            <v>Heat emitters</v>
          </cell>
          <cell r="C300" t="str">
            <v>Standard radiators</v>
          </cell>
          <cell r="D300" t="str">
            <v>Per</v>
          </cell>
          <cell r="E300">
            <v>1</v>
          </cell>
          <cell r="F300" t="str">
            <v>Nr</v>
          </cell>
          <cell r="G300">
            <v>67.2</v>
          </cell>
          <cell r="H300">
            <v>74.188800000000001</v>
          </cell>
        </row>
        <row r="301">
          <cell r="A301" t="str">
            <v>Low temperature radiators [Per=1Nr]</v>
          </cell>
          <cell r="B301" t="str">
            <v>Heat emitters</v>
          </cell>
          <cell r="C301" t="str">
            <v>Low temperature radiators</v>
          </cell>
          <cell r="D301" t="str">
            <v>Per</v>
          </cell>
          <cell r="E301">
            <v>1</v>
          </cell>
          <cell r="F301" t="str">
            <v>Nr</v>
          </cell>
          <cell r="G301">
            <v>100.80000000000001</v>
          </cell>
          <cell r="H301">
            <v>111.28320000000002</v>
          </cell>
        </row>
        <row r="302">
          <cell r="A302" t="str">
            <v>Direct electric - panel heaters [Per=1Nr]</v>
          </cell>
          <cell r="B302" t="str">
            <v>Heat emitters</v>
          </cell>
          <cell r="C302" t="str">
            <v>Direct electric - panel heaters</v>
          </cell>
          <cell r="D302" t="str">
            <v>Per</v>
          </cell>
          <cell r="E302">
            <v>1</v>
          </cell>
          <cell r="F302" t="str">
            <v>Nr</v>
          </cell>
          <cell r="G302">
            <v>201.60000000000002</v>
          </cell>
          <cell r="H302">
            <v>222.56640000000004</v>
          </cell>
        </row>
        <row r="303">
          <cell r="A303" t="str">
            <v>Avoided distribution costs  [Calc=inBuilding type interface]</v>
          </cell>
          <cell r="B303" t="str">
            <v>Heat emitters</v>
          </cell>
          <cell r="C303" t="str">
            <v xml:space="preserve">Avoided distribution costs </v>
          </cell>
          <cell r="D303" t="str">
            <v>Calc</v>
          </cell>
          <cell r="E303" t="str">
            <v>in</v>
          </cell>
          <cell r="F303" t="str">
            <v>Building type interface</v>
          </cell>
          <cell r="G303">
            <v>0</v>
          </cell>
          <cell r="H303">
            <v>0</v>
          </cell>
        </row>
        <row r="304">
          <cell r="A304" t="str">
            <v>Airtightness level 1 [Air permeability rate=5m³/h·m² at 50 Pa ]</v>
          </cell>
          <cell r="B304" t="str">
            <v>Airtightness</v>
          </cell>
          <cell r="C304" t="str">
            <v>Airtightness level 1</v>
          </cell>
          <cell r="D304" t="str">
            <v>Air permeability rate</v>
          </cell>
          <cell r="E304">
            <v>5</v>
          </cell>
          <cell r="F304" t="str">
            <v xml:space="preserve">m³/h·m² at 50 Pa </v>
          </cell>
          <cell r="G304">
            <v>0</v>
          </cell>
          <cell r="H304">
            <v>0</v>
          </cell>
        </row>
        <row r="311">
          <cell r="A311" t="str">
            <v>Industiral 2 [Air permeability rate=2m³/h·m² at 50 Pa ]</v>
          </cell>
          <cell r="B311" t="str">
            <v>Airtightness</v>
          </cell>
          <cell r="C311" t="str">
            <v>Industiral 2</v>
          </cell>
          <cell r="D311" t="str">
            <v>Air permeability rate</v>
          </cell>
          <cell r="E311">
            <v>2</v>
          </cell>
          <cell r="F311" t="str">
            <v xml:space="preserve">m³/h·m² at 50 Pa </v>
          </cell>
          <cell r="G311">
            <v>15</v>
          </cell>
          <cell r="H311">
            <v>16.559999999999999</v>
          </cell>
        </row>
        <row r="312">
          <cell r="A312" t="str">
            <v>Industrial 3 [Air permeability rate=3m³/h·m² at 50 Pa ]</v>
          </cell>
          <cell r="B312" t="str">
            <v>Airtightness</v>
          </cell>
          <cell r="C312" t="str">
            <v>Industrial 3</v>
          </cell>
          <cell r="D312" t="str">
            <v>Air permeability rate</v>
          </cell>
          <cell r="E312">
            <v>3</v>
          </cell>
          <cell r="F312" t="str">
            <v xml:space="preserve">m³/h·m² at 50 Pa </v>
          </cell>
          <cell r="G312">
            <v>10</v>
          </cell>
          <cell r="H312">
            <v>11.040000000000001</v>
          </cell>
        </row>
        <row r="313">
          <cell r="A313" t="str">
            <v>Industrial 5 [Air permeability rate=5m³/h·m² at 50 Pa ]</v>
          </cell>
          <cell r="B313" t="str">
            <v>Airtightness</v>
          </cell>
          <cell r="C313" t="str">
            <v>Industrial 5</v>
          </cell>
          <cell r="D313" t="str">
            <v>Air permeability rate</v>
          </cell>
          <cell r="E313">
            <v>5</v>
          </cell>
          <cell r="F313" t="str">
            <v xml:space="preserve">m³/h·m² at 50 Pa </v>
          </cell>
          <cell r="G313">
            <v>2</v>
          </cell>
          <cell r="H313">
            <v>2.2079999999999997</v>
          </cell>
        </row>
        <row r="314">
          <cell r="A314" t="str">
            <v>Intermittent extract fans with trickle vents [Detached=4 Fans per home]</v>
          </cell>
          <cell r="B314" t="str">
            <v>Ventilation</v>
          </cell>
          <cell r="C314" t="str">
            <v>Intermittent extract fans with trickle vents</v>
          </cell>
          <cell r="D314" t="str">
            <v>Detached</v>
          </cell>
          <cell r="E314">
            <v>4</v>
          </cell>
          <cell r="F314" t="str">
            <v xml:space="preserve"> Fans per home</v>
          </cell>
          <cell r="G314">
            <v>537.6</v>
          </cell>
          <cell r="H314">
            <v>593.5104</v>
          </cell>
        </row>
        <row r="315">
          <cell r="A315" t="str">
            <v>Intermittent extract fans with trickle vents [Semi / terrace=4 Fans per home]</v>
          </cell>
          <cell r="B315" t="str">
            <v>Ventilation</v>
          </cell>
          <cell r="C315" t="str">
            <v>Intermittent extract fans with trickle vents</v>
          </cell>
          <cell r="D315" t="str">
            <v>Semi / terrace</v>
          </cell>
          <cell r="E315">
            <v>4</v>
          </cell>
          <cell r="F315" t="str">
            <v xml:space="preserve"> Fans per home</v>
          </cell>
          <cell r="G315">
            <v>537.6</v>
          </cell>
          <cell r="H315">
            <v>593.5104</v>
          </cell>
        </row>
        <row r="316">
          <cell r="A316" t="str">
            <v>Intermittent extract fans with trickle vents [Small Flat=2 Fans per home]</v>
          </cell>
          <cell r="B316" t="str">
            <v>Ventilation</v>
          </cell>
          <cell r="C316" t="str">
            <v>Intermittent extract fans with trickle vents</v>
          </cell>
          <cell r="D316" t="str">
            <v>Small Flat</v>
          </cell>
          <cell r="E316">
            <v>2</v>
          </cell>
          <cell r="F316" t="str">
            <v xml:space="preserve"> Fans per home</v>
          </cell>
          <cell r="G316">
            <v>268.8</v>
          </cell>
          <cell r="H316">
            <v>296.7552</v>
          </cell>
        </row>
        <row r="317">
          <cell r="A317" t="str">
            <v>Intermittent extract fans with trickle vents [Large flat=3 Fans per home]</v>
          </cell>
          <cell r="B317" t="str">
            <v>Ventilation</v>
          </cell>
          <cell r="C317" t="str">
            <v>Intermittent extract fans with trickle vents</v>
          </cell>
          <cell r="D317" t="str">
            <v>Large flat</v>
          </cell>
          <cell r="E317">
            <v>3</v>
          </cell>
          <cell r="F317" t="str">
            <v xml:space="preserve"> Fans per home</v>
          </cell>
          <cell r="G317">
            <v>403.20000000000005</v>
          </cell>
          <cell r="H317">
            <v>445.13280000000009</v>
          </cell>
        </row>
        <row r="318">
          <cell r="A318" t="str">
            <v>cMEV unit with trickle vents [Unit=1Per home]</v>
          </cell>
          <cell r="B318" t="str">
            <v>Ventilation</v>
          </cell>
          <cell r="C318" t="str">
            <v>cMEV unit with trickle vents</v>
          </cell>
          <cell r="D318" t="str">
            <v>Unit</v>
          </cell>
          <cell r="E318">
            <v>1</v>
          </cell>
          <cell r="F318" t="str">
            <v>Per home</v>
          </cell>
          <cell r="G318">
            <v>672.00000000000011</v>
          </cell>
          <cell r="H318">
            <v>741.88800000000015</v>
          </cell>
        </row>
        <row r="319">
          <cell r="A319" t="str">
            <v>Commercial - cMEV [non dom=1fan]</v>
          </cell>
          <cell r="B319" t="str">
            <v>Ventilation</v>
          </cell>
          <cell r="C319" t="str">
            <v>Commercial - cMEV</v>
          </cell>
          <cell r="D319" t="str">
            <v>non dom</v>
          </cell>
          <cell r="E319">
            <v>1</v>
          </cell>
          <cell r="F319" t="str">
            <v>fan</v>
          </cell>
          <cell r="G319">
            <v>560</v>
          </cell>
          <cell r="H319">
            <v>618.24</v>
          </cell>
        </row>
        <row r="320">
          <cell r="A320" t="str">
            <v>Commercial - cMEV (assumed) [Unit=1Per space]</v>
          </cell>
          <cell r="B320" t="str">
            <v>Ventilation</v>
          </cell>
          <cell r="C320" t="str">
            <v>Commercial - cMEV (assumed)</v>
          </cell>
          <cell r="D320" t="str">
            <v>Unit</v>
          </cell>
          <cell r="E320">
            <v>1</v>
          </cell>
          <cell r="F320" t="str">
            <v>Per space</v>
          </cell>
          <cell r="H320">
            <v>4000</v>
          </cell>
        </row>
        <row r="321">
          <cell r="A321" t="str">
            <v>Commercial - Good Qual MVHR and ducting [Unit=1Per space]</v>
          </cell>
          <cell r="B321" t="str">
            <v>Ventilation</v>
          </cell>
          <cell r="C321" t="str">
            <v>Commercial - Good Qual MVHR and ducting</v>
          </cell>
          <cell r="D321" t="str">
            <v>Unit</v>
          </cell>
          <cell r="E321">
            <v>1</v>
          </cell>
          <cell r="F321" t="str">
            <v>Per space</v>
          </cell>
          <cell r="G321">
            <v>7840.0000000000009</v>
          </cell>
          <cell r="H321">
            <v>8655.36</v>
          </cell>
        </row>
        <row r="322">
          <cell r="A322" t="str">
            <v>none</v>
          </cell>
          <cell r="B322" t="str">
            <v>Ventilation</v>
          </cell>
          <cell r="C322" t="str">
            <v>none</v>
          </cell>
          <cell r="G322">
            <v>0</v>
          </cell>
          <cell r="H322">
            <v>0</v>
          </cell>
        </row>
        <row r="323">
          <cell r="A323" t="str">
            <v>Commercial - Best Qual MVHR and ducting [Unit=1Per space]</v>
          </cell>
          <cell r="B323" t="str">
            <v>Ventilation</v>
          </cell>
          <cell r="C323" t="str">
            <v>Commercial - Best Qual MVHR and ducting</v>
          </cell>
          <cell r="D323" t="str">
            <v>Unit</v>
          </cell>
          <cell r="E323">
            <v>1</v>
          </cell>
          <cell r="F323" t="str">
            <v>Per space</v>
          </cell>
          <cell r="G323">
            <v>8960</v>
          </cell>
          <cell r="H323">
            <v>9891.84</v>
          </cell>
        </row>
        <row r="324">
          <cell r="A324" t="str">
            <v>Good Qual MVHR [Unit=1Per home]</v>
          </cell>
          <cell r="B324" t="str">
            <v>Ventilation</v>
          </cell>
          <cell r="C324" t="str">
            <v>Good Qual MVHR</v>
          </cell>
          <cell r="D324" t="str">
            <v>Unit</v>
          </cell>
          <cell r="E324">
            <v>1</v>
          </cell>
          <cell r="F324" t="str">
            <v>Per home</v>
          </cell>
          <cell r="G324">
            <v>1232.0000000000002</v>
          </cell>
          <cell r="H324">
            <v>1360.1280000000002</v>
          </cell>
        </row>
        <row r="325">
          <cell r="A325" t="str">
            <v>High Qual MVHR [Unit=1Per home]</v>
          </cell>
          <cell r="B325" t="str">
            <v>Ventilation</v>
          </cell>
          <cell r="C325" t="str">
            <v>High Qual MVHR</v>
          </cell>
          <cell r="D325" t="str">
            <v>Unit</v>
          </cell>
          <cell r="E325">
            <v>1</v>
          </cell>
          <cell r="F325" t="str">
            <v>Per home</v>
          </cell>
          <cell r="G325">
            <v>2240</v>
          </cell>
          <cell r="H325">
            <v>2472.96</v>
          </cell>
        </row>
        <row r="326">
          <cell r="A326" t="str">
            <v>No ductwork (localised extract) [with air permeability rate=5m³/h·m² at 50 Pa ]</v>
          </cell>
          <cell r="B326" t="str">
            <v>Ventilation distribution</v>
          </cell>
          <cell r="C326" t="str">
            <v>No ductwork (localised extract)</v>
          </cell>
          <cell r="D326" t="str">
            <v>with air permeability rate</v>
          </cell>
          <cell r="E326">
            <v>5</v>
          </cell>
          <cell r="F326" t="str">
            <v xml:space="preserve">m³/h·m² at 50 Pa </v>
          </cell>
          <cell r="G326">
            <v>0</v>
          </cell>
          <cell r="H326">
            <v>0</v>
          </cell>
        </row>
        <row r="327">
          <cell r="A327" t="str">
            <v>cMEV rigid ductwork - detached</v>
          </cell>
          <cell r="B327" t="str">
            <v>Ventilation distribution</v>
          </cell>
          <cell r="C327" t="str">
            <v>cMEV rigid ductwork - detached</v>
          </cell>
          <cell r="G327">
            <v>5.6000000000000005</v>
          </cell>
          <cell r="H327">
            <v>6.1824000000000003</v>
          </cell>
        </row>
        <row r="328">
          <cell r="A328" t="str">
            <v>cMEV rigid ductwork - semi + mid</v>
          </cell>
          <cell r="B328" t="str">
            <v>Ventilation distribution</v>
          </cell>
          <cell r="C328" t="str">
            <v>cMEV rigid ductwork - semi + mid</v>
          </cell>
          <cell r="G328">
            <v>7.5040000000000013</v>
          </cell>
          <cell r="H328">
            <v>8.284416000000002</v>
          </cell>
        </row>
        <row r="329">
          <cell r="A329" t="str">
            <v>cMEV rigid ductwork - large flat</v>
          </cell>
          <cell r="B329" t="str">
            <v>Ventilation distribution</v>
          </cell>
          <cell r="C329" t="str">
            <v>cMEV rigid ductwork - large flat</v>
          </cell>
          <cell r="G329">
            <v>7.2800000000000011</v>
          </cell>
          <cell r="H329">
            <v>8.0371200000000016</v>
          </cell>
        </row>
        <row r="330">
          <cell r="A330" t="str">
            <v>cMEV rigid ductwork - small flat</v>
          </cell>
          <cell r="B330" t="str">
            <v>Ventilation distribution</v>
          </cell>
          <cell r="C330" t="str">
            <v>cMEV rigid ductwork - small flat</v>
          </cell>
          <cell r="G330">
            <v>8.9600000000000009</v>
          </cell>
          <cell r="H330">
            <v>9.8918400000000002</v>
          </cell>
        </row>
        <row r="331">
          <cell r="A331" t="str">
            <v>none</v>
          </cell>
          <cell r="B331" t="str">
            <v>Ventilation distribution</v>
          </cell>
          <cell r="C331" t="str">
            <v>none</v>
          </cell>
          <cell r="G331">
            <v>0</v>
          </cell>
          <cell r="H331">
            <v>0</v>
          </cell>
        </row>
        <row r="332">
          <cell r="A332" t="str">
            <v>MVHR rigid ductwork - detached</v>
          </cell>
          <cell r="B332" t="str">
            <v>Ventilation distribution</v>
          </cell>
          <cell r="C332" t="str">
            <v>MVHR rigid ductwork - detached</v>
          </cell>
          <cell r="G332">
            <v>14.560000000000002</v>
          </cell>
          <cell r="H332">
            <v>16.074240000000003</v>
          </cell>
        </row>
        <row r="333">
          <cell r="A333" t="str">
            <v>MVHR rigid ductwork - semi + mid</v>
          </cell>
          <cell r="B333" t="str">
            <v>Ventilation distribution</v>
          </cell>
          <cell r="C333" t="str">
            <v>MVHR rigid ductwork - semi + mid</v>
          </cell>
          <cell r="G333">
            <v>19.040000000000003</v>
          </cell>
          <cell r="H333">
            <v>21.020160000000004</v>
          </cell>
        </row>
        <row r="334">
          <cell r="A334" t="str">
            <v>MVHR rigid ductwork - large flat</v>
          </cell>
          <cell r="B334" t="str">
            <v>Ventilation distribution</v>
          </cell>
          <cell r="C334" t="str">
            <v>MVHR rigid ductwork - large flat</v>
          </cell>
          <cell r="G334">
            <v>19.040000000000003</v>
          </cell>
          <cell r="H334">
            <v>21.020160000000004</v>
          </cell>
        </row>
        <row r="335">
          <cell r="A335" t="str">
            <v>MVHR rigid ductwork - small flat</v>
          </cell>
          <cell r="B335" t="str">
            <v>Ventilation distribution</v>
          </cell>
          <cell r="C335" t="str">
            <v>MVHR rigid ductwork - small flat</v>
          </cell>
          <cell r="G335">
            <v>22.400000000000002</v>
          </cell>
          <cell r="H335">
            <v>24.729600000000001</v>
          </cell>
        </row>
        <row r="336">
          <cell r="A336" t="str">
            <v>Ventilation ducting for non dom [Class=D]</v>
          </cell>
          <cell r="B336" t="str">
            <v>Ventilation distribution</v>
          </cell>
          <cell r="C336" t="str">
            <v>Ventilation ducting for non dom</v>
          </cell>
          <cell r="D336" t="str">
            <v>Class</v>
          </cell>
          <cell r="E336" t="str">
            <v>D</v>
          </cell>
          <cell r="G336">
            <v>56.000000000000007</v>
          </cell>
          <cell r="H336">
            <v>61.824000000000005</v>
          </cell>
        </row>
        <row r="337">
          <cell r="A337" t="str">
            <v>Electric Lighting 1 [Efficacy of all fixed lighting=80lm/W]</v>
          </cell>
          <cell r="B337" t="str">
            <v>Electric Lighting</v>
          </cell>
          <cell r="C337" t="str">
            <v>Electric Lighting 1</v>
          </cell>
          <cell r="D337" t="str">
            <v>Efficacy of all fixed lighting</v>
          </cell>
          <cell r="E337">
            <v>80</v>
          </cell>
          <cell r="F337" t="str">
            <v>lm/W</v>
          </cell>
          <cell r="G337">
            <v>15.680000000000001</v>
          </cell>
          <cell r="H337">
            <v>17.31072</v>
          </cell>
        </row>
        <row r="338">
          <cell r="A338" t="str">
            <v>Electric Lighting 2 [Efficacy of all fixed lighting=66.9lm/W]</v>
          </cell>
          <cell r="B338" t="str">
            <v>Electric Lighting</v>
          </cell>
          <cell r="C338" t="str">
            <v>Electric Lighting 2</v>
          </cell>
          <cell r="D338" t="str">
            <v>Efficacy of all fixed lighting</v>
          </cell>
          <cell r="E338">
            <v>66.900000000000006</v>
          </cell>
          <cell r="F338" t="str">
            <v>lm/W</v>
          </cell>
          <cell r="G338">
            <v>13.440000000000001</v>
          </cell>
          <cell r="H338">
            <v>14.837760000000001</v>
          </cell>
        </row>
        <row r="339">
          <cell r="A339" t="str">
            <v>Battery - small [Storage capacity=2kWh]</v>
          </cell>
          <cell r="B339" t="str">
            <v>Batteries</v>
          </cell>
          <cell r="C339" t="str">
            <v>Battery - small</v>
          </cell>
          <cell r="D339" t="str">
            <v>Storage capacity</v>
          </cell>
          <cell r="E339">
            <v>2</v>
          </cell>
          <cell r="F339" t="str">
            <v>kWh</v>
          </cell>
          <cell r="G339">
            <v>1344.0000000000002</v>
          </cell>
          <cell r="H339">
            <v>1483.7760000000003</v>
          </cell>
        </row>
        <row r="340">
          <cell r="A340" t="str">
            <v>Battery - medium [Storage capacity=3.5kWh]</v>
          </cell>
          <cell r="B340" t="str">
            <v>Batteries</v>
          </cell>
          <cell r="C340" t="str">
            <v>Battery - medium</v>
          </cell>
          <cell r="D340" t="str">
            <v>Storage capacity</v>
          </cell>
          <cell r="E340">
            <v>3.5</v>
          </cell>
          <cell r="F340" t="str">
            <v>kWh</v>
          </cell>
          <cell r="G340">
            <v>960</v>
          </cell>
          <cell r="H340">
            <v>1059.8399999999999</v>
          </cell>
        </row>
        <row r="341">
          <cell r="A341" t="str">
            <v>Battery - large [Storage capacity=64kWh]</v>
          </cell>
          <cell r="B341" t="str">
            <v>Batteries</v>
          </cell>
          <cell r="C341" t="str">
            <v>Battery - large</v>
          </cell>
          <cell r="D341" t="str">
            <v>Storage capacity</v>
          </cell>
          <cell r="E341">
            <v>64</v>
          </cell>
          <cell r="F341" t="str">
            <v>kWh</v>
          </cell>
          <cell r="G341">
            <v>672</v>
          </cell>
          <cell r="H341">
            <v>741.88800000000003</v>
          </cell>
        </row>
        <row r="342">
          <cell r="A342" t="str">
            <v>No PV [No PV installed=0kWp]</v>
          </cell>
          <cell r="B342" t="str">
            <v>Photovoltaic fixed costs</v>
          </cell>
          <cell r="C342" t="str">
            <v>No PV</v>
          </cell>
          <cell r="D342" t="str">
            <v>No PV installed</v>
          </cell>
          <cell r="E342">
            <v>0</v>
          </cell>
          <cell r="F342" t="str">
            <v>kWp</v>
          </cell>
          <cell r="G342">
            <v>0</v>
          </cell>
          <cell r="H342">
            <v>0</v>
          </cell>
        </row>
        <row r="343">
          <cell r="A343" t="str">
            <v>Roof mounted PV - fixed  [Installations =1Number]</v>
          </cell>
          <cell r="B343" t="str">
            <v>Photovoltaic fixed costs</v>
          </cell>
          <cell r="C343" t="str">
            <v xml:space="preserve">Roof mounted PV - fixed </v>
          </cell>
          <cell r="D343" t="str">
            <v xml:space="preserve">Installations </v>
          </cell>
          <cell r="E343">
            <v>1</v>
          </cell>
          <cell r="F343" t="str">
            <v>Number</v>
          </cell>
          <cell r="G343">
            <v>1232.0000000000002</v>
          </cell>
          <cell r="H343">
            <v>1360.1280000000002</v>
          </cell>
        </row>
        <row r="344">
          <cell r="A344" t="str">
            <v>Roof mounted PV - variable &lt;4kWp [Output=1kWp ]</v>
          </cell>
          <cell r="B344" t="str">
            <v>Photovoltaic variable</v>
          </cell>
          <cell r="C344" t="str">
            <v>Roof mounted PV - variable &lt;4kWp</v>
          </cell>
          <cell r="D344" t="str">
            <v>Output</v>
          </cell>
          <cell r="E344">
            <v>1</v>
          </cell>
          <cell r="F344" t="str">
            <v xml:space="preserve">kWp </v>
          </cell>
          <cell r="G344">
            <v>896.00000000000011</v>
          </cell>
          <cell r="H344">
            <v>989.18400000000008</v>
          </cell>
        </row>
        <row r="345">
          <cell r="H345">
            <v>0</v>
          </cell>
        </row>
        <row r="346">
          <cell r="A346" t="str">
            <v>Larger trickle vent [5000 mm2=]</v>
          </cell>
          <cell r="B346" t="str">
            <v>Trickle vents</v>
          </cell>
          <cell r="C346" t="str">
            <v>Larger trickle vent</v>
          </cell>
          <cell r="D346" t="str">
            <v>5000 mm2</v>
          </cell>
          <cell r="G346">
            <v>1.4000000000000001</v>
          </cell>
          <cell r="H346">
            <v>1.5456000000000001</v>
          </cell>
        </row>
        <row r="347">
          <cell r="A347" t="str">
            <v>Larger trickle vent [10000 mm2=]</v>
          </cell>
          <cell r="B347" t="str">
            <v>Trickle vents</v>
          </cell>
          <cell r="C347" t="str">
            <v>Larger trickle vent</v>
          </cell>
          <cell r="D347" t="str">
            <v>10000 mm2</v>
          </cell>
          <cell r="G347">
            <v>4.2</v>
          </cell>
          <cell r="H347">
            <v>4.6368</v>
          </cell>
        </row>
        <row r="348">
          <cell r="A348" t="str">
            <v>Standard [Flow rate=7Ltr per min]</v>
          </cell>
          <cell r="B348" t="str">
            <v>Showers</v>
          </cell>
          <cell r="C348" t="str">
            <v>Standard</v>
          </cell>
          <cell r="D348" t="str">
            <v>Flow rate</v>
          </cell>
          <cell r="E348">
            <v>7</v>
          </cell>
          <cell r="F348" t="str">
            <v>Ltr per min</v>
          </cell>
          <cell r="G348" t="str">
            <v>na</v>
          </cell>
          <cell r="H348" t="e">
            <v>#VALUE!</v>
          </cell>
        </row>
        <row r="349">
          <cell r="A349" t="str">
            <v>Standard [Capacity=90Ltrs]</v>
          </cell>
          <cell r="B349" t="str">
            <v>Baths</v>
          </cell>
          <cell r="C349" t="str">
            <v>Standard</v>
          </cell>
          <cell r="D349" t="str">
            <v>Capacity</v>
          </cell>
          <cell r="E349">
            <v>90</v>
          </cell>
          <cell r="F349" t="str">
            <v>Ltrs</v>
          </cell>
          <cell r="G349" t="str">
            <v>na</v>
          </cell>
          <cell r="H349" t="e">
            <v>#VALUE!</v>
          </cell>
        </row>
        <row r="350">
          <cell r="A350" t="str">
            <v>Time and temperature with interlock [ErP Class V=]</v>
          </cell>
          <cell r="B350" t="str">
            <v>Controls</v>
          </cell>
          <cell r="C350" t="str">
            <v>Time and temperature with interlock</v>
          </cell>
          <cell r="D350" t="str">
            <v>ErP Class V</v>
          </cell>
          <cell r="G350">
            <v>56.000000000000007</v>
          </cell>
          <cell r="H350">
            <v>61.824000000000005</v>
          </cell>
        </row>
        <row r="351">
          <cell r="A351" t="str">
            <v>Programer and thermostats</v>
          </cell>
          <cell r="B351" t="str">
            <v>Controls</v>
          </cell>
          <cell r="C351" t="str">
            <v>Programer and thermostats</v>
          </cell>
          <cell r="G351">
            <v>78.400000000000006</v>
          </cell>
          <cell r="H351">
            <v>86.553600000000003</v>
          </cell>
        </row>
        <row r="352">
          <cell r="A352" t="str">
            <v>Time and temperature zone control</v>
          </cell>
          <cell r="B352" t="str">
            <v>Controls</v>
          </cell>
          <cell r="C352" t="str">
            <v>Time and temperature zone control</v>
          </cell>
          <cell r="G352">
            <v>145.60000000000002</v>
          </cell>
          <cell r="H352">
            <v>160.7424</v>
          </cell>
        </row>
        <row r="353">
          <cell r="A353" t="str">
            <v>single home [per=home]</v>
          </cell>
          <cell r="B353" t="str">
            <v>Gas connection</v>
          </cell>
          <cell r="C353" t="str">
            <v>single home</v>
          </cell>
          <cell r="D353" t="str">
            <v>per</v>
          </cell>
          <cell r="F353" t="str">
            <v>home</v>
          </cell>
          <cell r="G353">
            <v>387.52000000000004</v>
          </cell>
          <cell r="H353">
            <v>427.82208000000003</v>
          </cell>
        </row>
        <row r="354">
          <cell r="A354" t="str">
            <v>single home (london) [per=home]</v>
          </cell>
          <cell r="B354" t="str">
            <v>Gas connection</v>
          </cell>
          <cell r="C354" t="str">
            <v>single home (london)</v>
          </cell>
          <cell r="D354" t="str">
            <v>per</v>
          </cell>
          <cell r="F354" t="str">
            <v>home</v>
          </cell>
          <cell r="G354">
            <v>832.16000000000008</v>
          </cell>
          <cell r="H354">
            <v>918.70464000000004</v>
          </cell>
        </row>
        <row r="355">
          <cell r="A355" t="str">
            <v>development of more than 10 homes [per=home]</v>
          </cell>
          <cell r="B355" t="str">
            <v>Gas connection</v>
          </cell>
          <cell r="C355" t="str">
            <v>development of more than 10 homes</v>
          </cell>
          <cell r="D355" t="str">
            <v>per</v>
          </cell>
          <cell r="F355" t="str">
            <v>home</v>
          </cell>
          <cell r="G355">
            <v>1106.5600000000002</v>
          </cell>
          <cell r="H355">
            <v>1221.6422400000001</v>
          </cell>
        </row>
        <row r="356">
          <cell r="A356" t="str">
            <v>development of more than 100 homes [per=home]</v>
          </cell>
          <cell r="B356" t="str">
            <v>Gas connection</v>
          </cell>
          <cell r="C356" t="str">
            <v>development of more than 100 homes</v>
          </cell>
          <cell r="D356" t="str">
            <v>per</v>
          </cell>
          <cell r="F356" t="str">
            <v>home</v>
          </cell>
          <cell r="G356">
            <v>1205.1200000000001</v>
          </cell>
          <cell r="H356">
            <v>1330.4524800000002</v>
          </cell>
        </row>
        <row r="357">
          <cell r="A357" t="str">
            <v>Standard BR2013</v>
          </cell>
          <cell r="B357" t="str">
            <v>Thermal Bridging</v>
          </cell>
          <cell r="C357" t="str">
            <v>Standard BR2013</v>
          </cell>
          <cell r="G357">
            <v>0</v>
          </cell>
          <cell r="H357">
            <v>0</v>
          </cell>
        </row>
        <row r="358">
          <cell r="A358" t="str">
            <v>Enhanced - non dom [y value improved by=c.0.03W/m3 K]</v>
          </cell>
          <cell r="B358" t="str">
            <v>Thermal Bridging</v>
          </cell>
          <cell r="C358" t="str">
            <v>Enhanced - non dom</v>
          </cell>
          <cell r="D358" t="str">
            <v>y value improved by</v>
          </cell>
          <cell r="E358" t="str">
            <v>c.0.03</v>
          </cell>
          <cell r="F358" t="str">
            <v>W/m3 K</v>
          </cell>
          <cell r="G358">
            <v>2.5013333333333336</v>
          </cell>
          <cell r="H358">
            <v>2.7614720000000004</v>
          </cell>
        </row>
        <row r="359">
          <cell r="A359" t="str">
            <v>Enhanced (detached) [y value improved by=c.0.03W/m3 K]</v>
          </cell>
          <cell r="B359" t="str">
            <v>Thermal Bridging</v>
          </cell>
          <cell r="C359" t="str">
            <v>Enhanced (detached)</v>
          </cell>
          <cell r="D359" t="str">
            <v>y value improved by</v>
          </cell>
          <cell r="E359" t="str">
            <v>c.0.03</v>
          </cell>
          <cell r="F359" t="str">
            <v>W/m3 K</v>
          </cell>
          <cell r="G359">
            <v>243.14079999999998</v>
          </cell>
          <cell r="H359">
            <v>268.42744320000003</v>
          </cell>
        </row>
        <row r="360">
          <cell r="A360" t="str">
            <v>Enhanced (semi) [y value improved by=c.0.03W/m3 K]</v>
          </cell>
          <cell r="B360" t="str">
            <v>Thermal Bridging</v>
          </cell>
          <cell r="C360" t="str">
            <v>Enhanced (semi)</v>
          </cell>
          <cell r="D360" t="str">
            <v>y value improved by</v>
          </cell>
          <cell r="E360" t="str">
            <v>c.0.03</v>
          </cell>
          <cell r="F360" t="str">
            <v>W/m3 K</v>
          </cell>
          <cell r="G360">
            <v>166.85759999999996</v>
          </cell>
          <cell r="H360">
            <v>184.21079039999995</v>
          </cell>
        </row>
        <row r="361">
          <cell r="A361" t="str">
            <v>Enhanced (mid) [y value improved by=c.0.03W/m3 K]</v>
          </cell>
          <cell r="B361" t="str">
            <v>Thermal Bridging</v>
          </cell>
          <cell r="C361" t="str">
            <v>Enhanced (mid)</v>
          </cell>
          <cell r="D361" t="str">
            <v>y value improved by</v>
          </cell>
          <cell r="E361" t="str">
            <v>c.0.03</v>
          </cell>
          <cell r="F361" t="str">
            <v>W/m3 K</v>
          </cell>
          <cell r="G361">
            <v>160.80959999999999</v>
          </cell>
          <cell r="H361">
            <v>177.53379839999999</v>
          </cell>
        </row>
        <row r="362">
          <cell r="A362" t="str">
            <v>Enhanced (flats) [y value improved by=c.0.03W/m3 K]</v>
          </cell>
          <cell r="B362" t="str">
            <v>Thermal Bridging</v>
          </cell>
          <cell r="C362" t="str">
            <v>Enhanced (flats)</v>
          </cell>
          <cell r="D362" t="str">
            <v>y value improved by</v>
          </cell>
          <cell r="E362" t="str">
            <v>c.0.03</v>
          </cell>
          <cell r="F362" t="str">
            <v>W/m3 K</v>
          </cell>
          <cell r="G362">
            <v>150.08000000000001</v>
          </cell>
          <cell r="H362">
            <v>165.68832</v>
          </cell>
        </row>
        <row r="363">
          <cell r="A363" t="str">
            <v>Enhanced - non dom [y value improved by=c.0.06W/m3 K]</v>
          </cell>
          <cell r="B363" t="str">
            <v>Thermal Bridging</v>
          </cell>
          <cell r="C363" t="str">
            <v>Enhanced - non dom</v>
          </cell>
          <cell r="D363" t="str">
            <v>y value improved by</v>
          </cell>
          <cell r="E363" t="str">
            <v>c.0.06</v>
          </cell>
          <cell r="F363" t="str">
            <v>W/m3 K</v>
          </cell>
          <cell r="G363">
            <v>5.0026666666666673</v>
          </cell>
          <cell r="H363">
            <v>5.5229440000000007</v>
          </cell>
        </row>
        <row r="364">
          <cell r="A364" t="str">
            <v>Enhanced (detached) [y value improved by=c.0.06W/m3 K]</v>
          </cell>
          <cell r="B364" t="str">
            <v>Thermal Bridging</v>
          </cell>
          <cell r="C364" t="str">
            <v>Enhanced (detached)</v>
          </cell>
          <cell r="D364" t="str">
            <v>y value improved by</v>
          </cell>
          <cell r="E364" t="str">
            <v>c.0.06</v>
          </cell>
          <cell r="F364" t="str">
            <v>W/m3 K</v>
          </cell>
          <cell r="G364">
            <v>486.28159999999997</v>
          </cell>
          <cell r="H364">
            <v>536.85488640000005</v>
          </cell>
        </row>
        <row r="365">
          <cell r="A365" t="str">
            <v>Enhanced (semi) [y value improved by=c.0.06W/m3 K]</v>
          </cell>
          <cell r="B365" t="str">
            <v>Thermal Bridging</v>
          </cell>
          <cell r="C365" t="str">
            <v>Enhanced (semi)</v>
          </cell>
          <cell r="D365" t="str">
            <v>y value improved by</v>
          </cell>
          <cell r="E365" t="str">
            <v>c.0.06</v>
          </cell>
          <cell r="F365" t="str">
            <v>W/m3 K</v>
          </cell>
          <cell r="G365">
            <v>333.71519999999992</v>
          </cell>
          <cell r="H365">
            <v>368.4215807999999</v>
          </cell>
        </row>
        <row r="366">
          <cell r="A366" t="str">
            <v>Enhanced (mid) [y value improved by=c.0.06W/m3 K]</v>
          </cell>
          <cell r="B366" t="str">
            <v>Thermal Bridging</v>
          </cell>
          <cell r="C366" t="str">
            <v>Enhanced (mid)</v>
          </cell>
          <cell r="D366" t="str">
            <v>y value improved by</v>
          </cell>
          <cell r="E366" t="str">
            <v>c.0.06</v>
          </cell>
          <cell r="F366" t="str">
            <v>W/m3 K</v>
          </cell>
          <cell r="G366">
            <v>321.61919999999998</v>
          </cell>
          <cell r="H366">
            <v>355.06759679999999</v>
          </cell>
        </row>
        <row r="367">
          <cell r="A367" t="str">
            <v>Enhanced (flats) [y value improved by=c.0.06W/m3 K]</v>
          </cell>
          <cell r="B367" t="str">
            <v>Thermal Bridging</v>
          </cell>
          <cell r="C367" t="str">
            <v>Enhanced (flats)</v>
          </cell>
          <cell r="D367" t="str">
            <v>y value improved by</v>
          </cell>
          <cell r="E367" t="str">
            <v>c.0.06</v>
          </cell>
          <cell r="F367" t="str">
            <v>W/m3 K</v>
          </cell>
          <cell r="G367">
            <v>300.16000000000003</v>
          </cell>
          <cell r="H367">
            <v>331.37664000000001</v>
          </cell>
        </row>
        <row r="368">
          <cell r="A368" t="str">
            <v>Air cooled chiller [SSEER=3.6]</v>
          </cell>
          <cell r="B368" t="str">
            <v>Cooling</v>
          </cell>
          <cell r="C368" t="str">
            <v>Air cooled chiller</v>
          </cell>
          <cell r="D368" t="str">
            <v>SSEER</v>
          </cell>
          <cell r="E368">
            <v>3.6</v>
          </cell>
          <cell r="G368">
            <v>179.20000000000002</v>
          </cell>
          <cell r="H368">
            <v>197.83680000000001</v>
          </cell>
        </row>
        <row r="369">
          <cell r="A369" t="str">
            <v>Air cooled chiller [SSEER=4.4]</v>
          </cell>
          <cell r="B369" t="str">
            <v>Cooling</v>
          </cell>
          <cell r="C369" t="str">
            <v>Air cooled chiller</v>
          </cell>
          <cell r="D369" t="str">
            <v>SSEER</v>
          </cell>
          <cell r="E369">
            <v>4.4000000000000004</v>
          </cell>
          <cell r="G369">
            <v>201.60000000000002</v>
          </cell>
          <cell r="H369">
            <v>222.56640000000004</v>
          </cell>
        </row>
        <row r="370">
          <cell r="A370" t="str">
            <v>none</v>
          </cell>
          <cell r="B370" t="str">
            <v>Cooling</v>
          </cell>
          <cell r="C370" t="str">
            <v>none</v>
          </cell>
          <cell r="G370">
            <v>0</v>
          </cell>
          <cell r="H370">
            <v>0</v>
          </cell>
        </row>
        <row r="371">
          <cell r="A371" t="str">
            <v>Same as heating plant</v>
          </cell>
          <cell r="B371" t="str">
            <v>Cooling</v>
          </cell>
          <cell r="C371" t="str">
            <v>Same as heating plant</v>
          </cell>
          <cell r="G371">
            <v>11.200000000000001</v>
          </cell>
          <cell r="H371">
            <v>12.364800000000001</v>
          </cell>
        </row>
        <row r="372">
          <cell r="A372" t="str">
            <v>Heat recovery unit [Efficiency=70%]</v>
          </cell>
          <cell r="B372" t="str">
            <v>Ventilation Heat Recovery</v>
          </cell>
          <cell r="C372" t="str">
            <v>Heat recovery unit</v>
          </cell>
          <cell r="D372" t="str">
            <v>Efficiency</v>
          </cell>
          <cell r="E372">
            <v>70</v>
          </cell>
          <cell r="F372" t="str">
            <v>%</v>
          </cell>
          <cell r="G372">
            <v>7840.0000000000009</v>
          </cell>
          <cell r="H372">
            <v>8655.36</v>
          </cell>
        </row>
        <row r="373">
          <cell r="A373" t="str">
            <v>none</v>
          </cell>
          <cell r="B373" t="str">
            <v>Ventilation Heat Recovery</v>
          </cell>
          <cell r="C373" t="str">
            <v>none</v>
          </cell>
          <cell r="G373">
            <v>0</v>
          </cell>
          <cell r="H373">
            <v>0</v>
          </cell>
        </row>
        <row r="374">
          <cell r="A374" t="str">
            <v>Heat recovery unit [Efficiency=73%]</v>
          </cell>
          <cell r="B374" t="str">
            <v>Ventilation Heat Recovery</v>
          </cell>
          <cell r="C374" t="str">
            <v>Heat recovery unit</v>
          </cell>
          <cell r="D374" t="str">
            <v>Efficiency</v>
          </cell>
          <cell r="E374">
            <v>73</v>
          </cell>
          <cell r="F374" t="str">
            <v>%</v>
          </cell>
          <cell r="G374">
            <v>8960</v>
          </cell>
          <cell r="H374">
            <v>9891.84</v>
          </cell>
        </row>
        <row r="375">
          <cell r="A375" t="str">
            <v>Heat recovery unit [Efficiency=76%]</v>
          </cell>
          <cell r="B375" t="str">
            <v>Ventilation Heat Recovery</v>
          </cell>
          <cell r="C375" t="str">
            <v>Heat recovery unit</v>
          </cell>
          <cell r="D375" t="str">
            <v>Efficiency</v>
          </cell>
          <cell r="E375">
            <v>76</v>
          </cell>
          <cell r="F375" t="str">
            <v>%</v>
          </cell>
          <cell r="G375">
            <v>9184</v>
          </cell>
          <cell r="H375">
            <v>10139.136</v>
          </cell>
        </row>
        <row r="376">
          <cell r="A376" t="str">
            <v>AHU no HR [Efficiency=0%]</v>
          </cell>
          <cell r="B376" t="str">
            <v>Ventilation Heat Recovery</v>
          </cell>
          <cell r="C376" t="str">
            <v>AHU no HR</v>
          </cell>
          <cell r="D376" t="str">
            <v>Efficiency</v>
          </cell>
          <cell r="E376">
            <v>0</v>
          </cell>
          <cell r="F376" t="str">
            <v>%</v>
          </cell>
          <cell r="H376">
            <v>8000</v>
          </cell>
        </row>
        <row r="377">
          <cell r="A377" t="str">
            <v>Heat recovery unit [Efficiency=80%]</v>
          </cell>
          <cell r="B377" t="str">
            <v>Ventilation Heat Recovery</v>
          </cell>
          <cell r="C377" t="str">
            <v>Heat recovery unit</v>
          </cell>
          <cell r="D377" t="str">
            <v>Efficiency</v>
          </cell>
          <cell r="E377">
            <v>80</v>
          </cell>
          <cell r="F377" t="str">
            <v>%</v>
          </cell>
          <cell r="G377">
            <v>9520</v>
          </cell>
          <cell r="H377">
            <v>10510.08</v>
          </cell>
        </row>
        <row r="378">
          <cell r="A378" t="str">
            <v>None</v>
          </cell>
          <cell r="B378" t="str">
            <v>Demand control ventilation</v>
          </cell>
          <cell r="C378" t="str">
            <v>None</v>
          </cell>
          <cell r="G378">
            <v>0</v>
          </cell>
          <cell r="H378">
            <v>0</v>
          </cell>
        </row>
        <row r="379">
          <cell r="A379" t="str">
            <v>Gas sensors speed control</v>
          </cell>
          <cell r="B379" t="str">
            <v>Demand control ventilation</v>
          </cell>
          <cell r="C379" t="str">
            <v>Gas sensors speed control</v>
          </cell>
          <cell r="G379">
            <v>11.200000000000001</v>
          </cell>
          <cell r="H379">
            <v>12.364800000000001</v>
          </cell>
        </row>
        <row r="380">
          <cell r="A380" t="str">
            <v>NO buffer [Litres per =0KW heat demand]</v>
          </cell>
          <cell r="B380" t="str">
            <v>Buffer tank</v>
          </cell>
          <cell r="C380" t="str">
            <v>NO buffer</v>
          </cell>
          <cell r="D380" t="str">
            <v xml:space="preserve">Litres per </v>
          </cell>
          <cell r="E380">
            <v>0</v>
          </cell>
          <cell r="F380" t="str">
            <v>KW heat demand</v>
          </cell>
          <cell r="G380">
            <v>0</v>
          </cell>
          <cell r="H380">
            <v>0</v>
          </cell>
        </row>
        <row r="381">
          <cell r="A381" t="str">
            <v>For ASHP  [Litres per =10KW heat demand]</v>
          </cell>
          <cell r="B381" t="str">
            <v>Buffer tank</v>
          </cell>
          <cell r="C381" t="str">
            <v xml:space="preserve">For ASHP </v>
          </cell>
          <cell r="D381" t="str">
            <v xml:space="preserve">Litres per </v>
          </cell>
          <cell r="E381">
            <v>10</v>
          </cell>
          <cell r="F381" t="str">
            <v>KW heat demand</v>
          </cell>
          <cell r="G381">
            <v>1.4000000000000001</v>
          </cell>
          <cell r="H381">
            <v>1.5456000000000001</v>
          </cell>
        </row>
        <row r="382">
          <cell r="A382" t="str">
            <v>Distibution pipework length [Per =1linear m ]</v>
          </cell>
          <cell r="B382" t="str">
            <v>DHW distribution</v>
          </cell>
          <cell r="C382" t="str">
            <v>Distibution pipework length</v>
          </cell>
          <cell r="D382" t="str">
            <v xml:space="preserve">Per </v>
          </cell>
          <cell r="E382">
            <v>1</v>
          </cell>
          <cell r="F382" t="str">
            <v xml:space="preserve">linear m </v>
          </cell>
          <cell r="G382">
            <v>31.360000000000003</v>
          </cell>
          <cell r="H382">
            <v>34.62144</v>
          </cell>
        </row>
        <row r="383">
          <cell r="A383" t="str">
            <v>Horizontal distribution only with localised generation on each floor [Per =1linear m ]</v>
          </cell>
          <cell r="B383" t="str">
            <v>DHW distribution</v>
          </cell>
          <cell r="C383" t="str">
            <v>Horizontal distribution only with localised generation on each floor</v>
          </cell>
          <cell r="D383" t="str">
            <v xml:space="preserve">Per </v>
          </cell>
          <cell r="E383">
            <v>1</v>
          </cell>
          <cell r="F383" t="str">
            <v xml:space="preserve">linear m </v>
          </cell>
          <cell r="G383">
            <v>12.544</v>
          </cell>
          <cell r="H383">
            <v>13.848576000000001</v>
          </cell>
        </row>
        <row r="384">
          <cell r="A384" t="str">
            <v>None [Per =1linear m ]</v>
          </cell>
          <cell r="B384" t="str">
            <v>DHW distribution</v>
          </cell>
          <cell r="C384" t="str">
            <v>None</v>
          </cell>
          <cell r="D384" t="str">
            <v xml:space="preserve">Per </v>
          </cell>
          <cell r="E384">
            <v>1</v>
          </cell>
          <cell r="F384" t="str">
            <v xml:space="preserve">linear m </v>
          </cell>
          <cell r="G384">
            <v>0</v>
          </cell>
          <cell r="H384">
            <v>0</v>
          </cell>
        </row>
        <row r="385">
          <cell r="A385" t="str">
            <v>Fan coil units [Per =1unit]</v>
          </cell>
          <cell r="B385" t="str">
            <v>Terminal units</v>
          </cell>
          <cell r="C385" t="str">
            <v>Fan coil units</v>
          </cell>
          <cell r="D385" t="str">
            <v xml:space="preserve">Per </v>
          </cell>
          <cell r="E385">
            <v>1</v>
          </cell>
          <cell r="F385" t="str">
            <v>unit</v>
          </cell>
          <cell r="G385">
            <v>5040.0000000000009</v>
          </cell>
          <cell r="H385">
            <v>5564.1600000000017</v>
          </cell>
        </row>
        <row r="386">
          <cell r="A386" t="str">
            <v>VRF [Per =1unit]</v>
          </cell>
          <cell r="B386" t="str">
            <v>Terminal units</v>
          </cell>
          <cell r="C386" t="str">
            <v>VRF</v>
          </cell>
          <cell r="D386" t="str">
            <v xml:space="preserve">Per </v>
          </cell>
          <cell r="E386">
            <v>1</v>
          </cell>
          <cell r="F386" t="str">
            <v>unit</v>
          </cell>
          <cell r="G386">
            <v>5824.0000000000009</v>
          </cell>
          <cell r="H386">
            <v>6429.6960000000008</v>
          </cell>
        </row>
        <row r="387">
          <cell r="A387" t="str">
            <v>Radiant panels (gas) [Per =1m2 GIFA]</v>
          </cell>
          <cell r="B387" t="str">
            <v>Heat distribution and emitters</v>
          </cell>
          <cell r="C387" t="str">
            <v>Radiant panels (gas)</v>
          </cell>
          <cell r="D387" t="str">
            <v xml:space="preserve">Per </v>
          </cell>
          <cell r="E387">
            <v>1</v>
          </cell>
          <cell r="F387" t="str">
            <v>m2 GIFA</v>
          </cell>
          <cell r="G387">
            <v>24.64</v>
          </cell>
          <cell r="H387">
            <v>27.202559999999998</v>
          </cell>
        </row>
        <row r="388">
          <cell r="A388" t="str">
            <v>Radiant panels (electric) [Per =1m2 GIFA]</v>
          </cell>
          <cell r="B388" t="str">
            <v>Heat distribution and emitters</v>
          </cell>
          <cell r="C388" t="str">
            <v>Radiant panels (electric)</v>
          </cell>
          <cell r="D388" t="str">
            <v xml:space="preserve">Per </v>
          </cell>
          <cell r="E388">
            <v>1</v>
          </cell>
          <cell r="F388" t="str">
            <v>m2 GIFA</v>
          </cell>
          <cell r="G388">
            <v>19.712000000000003</v>
          </cell>
          <cell r="H388">
            <v>21.762048000000004</v>
          </cell>
        </row>
        <row r="389">
          <cell r="A389" t="str">
            <v>Electric panel heaters [Per =1m2 GIFA]</v>
          </cell>
          <cell r="B389" t="str">
            <v>Heat distribution and emitters</v>
          </cell>
          <cell r="C389" t="str">
            <v>Electric panel heaters</v>
          </cell>
          <cell r="D389" t="str">
            <v xml:space="preserve">Per </v>
          </cell>
          <cell r="E389">
            <v>1</v>
          </cell>
          <cell r="F389" t="str">
            <v>m2 GIFA</v>
          </cell>
          <cell r="G389">
            <v>20.160000000000004</v>
          </cell>
          <cell r="H389">
            <v>22.256640000000004</v>
          </cell>
        </row>
        <row r="390">
          <cell r="A390" t="str">
            <v>Low temperature radiators [Per =1m2 GIFA]</v>
          </cell>
          <cell r="B390" t="str">
            <v>Heat distribution and emitters</v>
          </cell>
          <cell r="C390" t="str">
            <v>Low temperature radiators</v>
          </cell>
          <cell r="D390" t="str">
            <v xml:space="preserve">Per </v>
          </cell>
          <cell r="E390">
            <v>1</v>
          </cell>
          <cell r="F390" t="str">
            <v>m2 GIFA</v>
          </cell>
          <cell r="G390">
            <v>30.240000000000002</v>
          </cell>
          <cell r="H390">
            <v>33.38496</v>
          </cell>
        </row>
        <row r="391">
          <cell r="A391" t="str">
            <v>none</v>
          </cell>
          <cell r="B391" t="str">
            <v>Pumps</v>
          </cell>
          <cell r="C391" t="str">
            <v>none</v>
          </cell>
          <cell r="G391">
            <v>0</v>
          </cell>
          <cell r="H391">
            <v>0</v>
          </cell>
        </row>
        <row r="392">
          <cell r="A392" t="str">
            <v>Heating or cooling circulation [Per =1pump]</v>
          </cell>
          <cell r="B392" t="str">
            <v>Pumps</v>
          </cell>
          <cell r="C392" t="str">
            <v>Heating or cooling circulation</v>
          </cell>
          <cell r="D392" t="str">
            <v xml:space="preserve">Per </v>
          </cell>
          <cell r="E392">
            <v>1</v>
          </cell>
          <cell r="F392" t="str">
            <v>pump</v>
          </cell>
          <cell r="G392">
            <v>5600.0000000000009</v>
          </cell>
          <cell r="H392">
            <v>6182.4000000000005</v>
          </cell>
        </row>
        <row r="393">
          <cell r="A393" t="str">
            <v>Space for plant [Per=1m2]</v>
          </cell>
          <cell r="B393" t="str">
            <v>Plant room</v>
          </cell>
          <cell r="C393" t="str">
            <v>Space for plant</v>
          </cell>
          <cell r="D393" t="str">
            <v>Per</v>
          </cell>
          <cell r="E393">
            <v>1</v>
          </cell>
          <cell r="F393" t="str">
            <v>m2</v>
          </cell>
          <cell r="G393">
            <v>2240</v>
          </cell>
          <cell r="H393">
            <v>2472.96</v>
          </cell>
        </row>
        <row r="394">
          <cell r="A394" t="str">
            <v>none</v>
          </cell>
          <cell r="B394" t="str">
            <v>Plant room</v>
          </cell>
          <cell r="C394" t="str">
            <v>none</v>
          </cell>
          <cell r="G394">
            <v>0</v>
          </cell>
          <cell r="H394">
            <v>0</v>
          </cell>
        </row>
        <row r="395">
          <cell r="A395" t="str">
            <v>expansion vessels, pressurisation, pumps etc [Per =1KW]</v>
          </cell>
          <cell r="B395" t="str">
            <v>Cooling ancilaries</v>
          </cell>
          <cell r="C395" t="str">
            <v>expansion vessels, pressurisation, pumps etc</v>
          </cell>
          <cell r="D395" t="str">
            <v xml:space="preserve">Per </v>
          </cell>
          <cell r="E395">
            <v>1</v>
          </cell>
          <cell r="F395" t="str">
            <v>KW</v>
          </cell>
          <cell r="G395">
            <v>112.00000000000001</v>
          </cell>
          <cell r="H395">
            <v>123.64800000000001</v>
          </cell>
        </row>
        <row r="396">
          <cell r="A396" t="str">
            <v>none</v>
          </cell>
          <cell r="B396" t="str">
            <v>Cooling ancilaries</v>
          </cell>
          <cell r="C396" t="str">
            <v>none</v>
          </cell>
          <cell r="G396">
            <v>0</v>
          </cell>
          <cell r="H396">
            <v>0</v>
          </cell>
        </row>
        <row r="397">
          <cell r="A397" t="str">
            <v>Electric Lighting - commercial [Efficacy of all fixed lighting=lm/W]</v>
          </cell>
          <cell r="B397" t="str">
            <v>Electric Lighting</v>
          </cell>
          <cell r="C397" t="str">
            <v>Electric Lighting - commercial</v>
          </cell>
          <cell r="D397" t="str">
            <v>Efficacy of all fixed lighting</v>
          </cell>
          <cell r="F397" t="str">
            <v>lm/W</v>
          </cell>
          <cell r="G397">
            <v>66.080000000000013</v>
          </cell>
          <cell r="H397">
            <v>72.952320000000014</v>
          </cell>
        </row>
        <row r="398">
          <cell r="A398" t="str">
            <v>Electric Lighting - commercial [Efficacy of all fixed lighting=90lm/W]</v>
          </cell>
          <cell r="B398" t="str">
            <v>Electric Lighting</v>
          </cell>
          <cell r="C398" t="str">
            <v>Electric Lighting - commercial</v>
          </cell>
          <cell r="D398" t="str">
            <v>Efficacy of all fixed lighting</v>
          </cell>
          <cell r="E398">
            <v>90</v>
          </cell>
          <cell r="F398" t="str">
            <v>lm/W</v>
          </cell>
          <cell r="G398">
            <v>75</v>
          </cell>
          <cell r="H398">
            <v>82.800000000000011</v>
          </cell>
        </row>
        <row r="399">
          <cell r="A399" t="str">
            <v>Electric Lighting - commercial [Efficacy of all fixed lighting=105lm/W]</v>
          </cell>
          <cell r="B399" t="str">
            <v>Electric Lighting</v>
          </cell>
          <cell r="C399" t="str">
            <v>Electric Lighting - commercial</v>
          </cell>
          <cell r="D399" t="str">
            <v>Efficacy of all fixed lighting</v>
          </cell>
          <cell r="E399">
            <v>105</v>
          </cell>
          <cell r="F399" t="str">
            <v>lm/W</v>
          </cell>
          <cell r="G399">
            <v>80</v>
          </cell>
          <cell r="H399">
            <v>88.320000000000007</v>
          </cell>
        </row>
        <row r="400">
          <cell r="A400" t="str">
            <v>Electric Lighting - commercial [Efficacy of all fixed lighting=115lm/W]</v>
          </cell>
          <cell r="B400" t="str">
            <v>Electric Lighting</v>
          </cell>
          <cell r="C400" t="str">
            <v>Electric Lighting - commercial</v>
          </cell>
          <cell r="D400" t="str">
            <v>Efficacy of all fixed lighting</v>
          </cell>
          <cell r="E400">
            <v>115</v>
          </cell>
          <cell r="F400" t="str">
            <v>lm/W</v>
          </cell>
          <cell r="G400">
            <v>89.600000000000009</v>
          </cell>
          <cell r="H400">
            <v>98.918400000000005</v>
          </cell>
        </row>
        <row r="401">
          <cell r="A401" t="str">
            <v/>
          </cell>
          <cell r="H401">
            <v>0</v>
          </cell>
        </row>
        <row r="402">
          <cell r="A402" t="str">
            <v/>
          </cell>
          <cell r="H402">
            <v>0</v>
          </cell>
        </row>
        <row r="403">
          <cell r="A403" t="str">
            <v/>
          </cell>
          <cell r="H403">
            <v>0</v>
          </cell>
        </row>
        <row r="404">
          <cell r="A404" t="str">
            <v/>
          </cell>
          <cell r="H404">
            <v>0</v>
          </cell>
        </row>
        <row r="405">
          <cell r="A405" t="str">
            <v/>
          </cell>
          <cell r="H405">
            <v>0</v>
          </cell>
        </row>
        <row r="406">
          <cell r="A406" t="str">
            <v/>
          </cell>
          <cell r="H406">
            <v>0</v>
          </cell>
        </row>
        <row r="407">
          <cell r="A407" t="str">
            <v/>
          </cell>
          <cell r="H407">
            <v>0</v>
          </cell>
        </row>
        <row r="408">
          <cell r="A408" t="str">
            <v/>
          </cell>
          <cell r="H408">
            <v>0</v>
          </cell>
        </row>
        <row r="409">
          <cell r="A409" t="str">
            <v/>
          </cell>
          <cell r="H409">
            <v>0</v>
          </cell>
        </row>
        <row r="410">
          <cell r="A410" t="str">
            <v/>
          </cell>
          <cell r="H410">
            <v>0</v>
          </cell>
        </row>
        <row r="411">
          <cell r="A411" t="str">
            <v/>
          </cell>
          <cell r="H411">
            <v>0</v>
          </cell>
        </row>
        <row r="412">
          <cell r="A412" t="str">
            <v/>
          </cell>
          <cell r="H412">
            <v>0</v>
          </cell>
        </row>
        <row r="413">
          <cell r="A413" t="str">
            <v/>
          </cell>
          <cell r="H413">
            <v>0</v>
          </cell>
        </row>
        <row r="414">
          <cell r="A414" t="str">
            <v/>
          </cell>
          <cell r="H414">
            <v>0</v>
          </cell>
        </row>
        <row r="415">
          <cell r="A415" t="str">
            <v/>
          </cell>
          <cell r="H415">
            <v>0</v>
          </cell>
        </row>
        <row r="416">
          <cell r="A416" t="str">
            <v/>
          </cell>
          <cell r="H416">
            <v>0</v>
          </cell>
        </row>
        <row r="417">
          <cell r="A417" t="str">
            <v/>
          </cell>
          <cell r="H417">
            <v>0</v>
          </cell>
        </row>
        <row r="418">
          <cell r="A418" t="str">
            <v/>
          </cell>
        </row>
        <row r="419">
          <cell r="A419" t="str">
            <v/>
          </cell>
        </row>
        <row r="420">
          <cell r="A420" t="str">
            <v/>
          </cell>
        </row>
        <row r="421">
          <cell r="A421" t="str">
            <v/>
          </cell>
        </row>
        <row r="422">
          <cell r="A422" t="str">
            <v/>
          </cell>
        </row>
      </sheetData>
      <sheetData sheetId="14">
        <row r="10">
          <cell r="C10" t="str">
            <v>Bungalow</v>
          </cell>
          <cell r="D10">
            <v>1669</v>
          </cell>
          <cell r="E10">
            <v>1668.9999999999998</v>
          </cell>
        </row>
        <row r="11">
          <cell r="C11" t="str">
            <v>Low-rise block of flats</v>
          </cell>
          <cell r="D11">
            <v>1924</v>
          </cell>
          <cell r="E11">
            <v>1924</v>
          </cell>
        </row>
        <row r="12">
          <cell r="C12" t="str">
            <v>Semi-detached house</v>
          </cell>
          <cell r="D12">
            <v>1669</v>
          </cell>
          <cell r="E12">
            <v>1668.9999999999998</v>
          </cell>
        </row>
        <row r="13">
          <cell r="C13" t="str">
            <v>Detached house</v>
          </cell>
          <cell r="D13">
            <v>1669</v>
          </cell>
          <cell r="E13">
            <v>1668.9999999999998</v>
          </cell>
        </row>
        <row r="14">
          <cell r="C14" t="str">
            <v>Mid-rise block of flats</v>
          </cell>
          <cell r="D14">
            <v>1924</v>
          </cell>
          <cell r="E14">
            <v>1924</v>
          </cell>
        </row>
      </sheetData>
      <sheetData sheetId="15">
        <row r="1">
          <cell r="A1" t="str">
            <v>Location (using 2000 boundaries data)</v>
          </cell>
        </row>
        <row r="2">
          <cell r="A2" t="str">
            <v>Downloaded:</v>
          </cell>
          <cell r="B2" t="str">
            <v>18-Aug-2026 11:34</v>
          </cell>
        </row>
        <row r="3">
          <cell r="A3" t="str">
            <v>Base:</v>
          </cell>
          <cell r="B3" t="str">
            <v>UK mean = 100</v>
          </cell>
        </row>
        <row r="4">
          <cell r="A4" t="str">
            <v>Updated:</v>
          </cell>
          <cell r="B4" t="str">
            <v>12-Jun-2026</v>
          </cell>
        </row>
        <row r="5">
          <cell r="A5" t="str">
            <v>Effective date:</v>
          </cell>
          <cell r="B5" t="str">
            <v>Latest</v>
          </cell>
        </row>
        <row r="6">
          <cell r="A6" t="str">
            <v>Location</v>
          </cell>
          <cell r="B6" t="str">
            <v>Index</v>
          </cell>
          <cell r="C6" t="str">
            <v>90% confidence interval</v>
          </cell>
          <cell r="D6" t="str">
            <v>Standard deviation</v>
          </cell>
          <cell r="E6" t="str">
            <v>Range</v>
          </cell>
          <cell r="F6" t="str">
            <v>Sample</v>
          </cell>
        </row>
        <row r="7">
          <cell r="A7" t="str">
            <v>North East</v>
          </cell>
          <cell r="B7">
            <v>89</v>
          </cell>
          <cell r="C7" t="str">
            <v>88 - 89</v>
          </cell>
          <cell r="D7">
            <v>12</v>
          </cell>
          <cell r="E7" t="str">
            <v>65 - 166</v>
          </cell>
          <cell r="F7">
            <v>477</v>
          </cell>
        </row>
        <row r="8">
          <cell r="A8" t="str">
            <v>Durham County</v>
          </cell>
          <cell r="B8">
            <v>87</v>
          </cell>
          <cell r="C8" t="str">
            <v>86 - 89</v>
          </cell>
          <cell r="D8">
            <v>10</v>
          </cell>
          <cell r="E8" t="str">
            <v>65 - 119</v>
          </cell>
          <cell r="F8">
            <v>108</v>
          </cell>
        </row>
        <row r="9">
          <cell r="A9" t="str">
            <v>Chester-le-Street</v>
          </cell>
          <cell r="B9">
            <v>85</v>
          </cell>
          <cell r="C9" t="str">
            <v>82 - 88</v>
          </cell>
          <cell r="D9">
            <v>8</v>
          </cell>
          <cell r="E9" t="str">
            <v>74 - 99</v>
          </cell>
          <cell r="F9">
            <v>16</v>
          </cell>
        </row>
        <row r="10">
          <cell r="A10" t="str">
            <v>Derwentside</v>
          </cell>
          <cell r="B10">
            <v>89</v>
          </cell>
          <cell r="C10" t="str">
            <v>81 - 98</v>
          </cell>
          <cell r="D10">
            <v>15</v>
          </cell>
          <cell r="E10" t="str">
            <v>75 - 119</v>
          </cell>
          <cell r="F10">
            <v>9</v>
          </cell>
        </row>
        <row r="11">
          <cell r="A11" t="str">
            <v>Durham</v>
          </cell>
          <cell r="B11">
            <v>90</v>
          </cell>
          <cell r="C11" t="str">
            <v>87 - 93</v>
          </cell>
          <cell r="D11">
            <v>10</v>
          </cell>
          <cell r="E11" t="str">
            <v>73 - 109</v>
          </cell>
          <cell r="F11">
            <v>28</v>
          </cell>
        </row>
        <row r="12">
          <cell r="A12" t="str">
            <v>Easington</v>
          </cell>
          <cell r="B12">
            <v>86</v>
          </cell>
          <cell r="C12" t="str">
            <v>82 - 91</v>
          </cell>
          <cell r="D12">
            <v>10</v>
          </cell>
          <cell r="E12" t="str">
            <v>71 - 109</v>
          </cell>
          <cell r="F12">
            <v>16</v>
          </cell>
        </row>
        <row r="13">
          <cell r="A13" t="str">
            <v>Sedgefield</v>
          </cell>
          <cell r="B13">
            <v>87</v>
          </cell>
          <cell r="C13" t="str">
            <v>83 - 91</v>
          </cell>
          <cell r="D13">
            <v>11</v>
          </cell>
          <cell r="E13" t="str">
            <v>65 - 110</v>
          </cell>
          <cell r="F13">
            <v>23</v>
          </cell>
        </row>
        <row r="14">
          <cell r="A14" t="str">
            <v>Teesdale</v>
          </cell>
          <cell r="B14">
            <v>86</v>
          </cell>
          <cell r="C14" t="str">
            <v>79 - 94</v>
          </cell>
          <cell r="D14">
            <v>9</v>
          </cell>
          <cell r="E14" t="str">
            <v>71 - 99</v>
          </cell>
          <cell r="F14">
            <v>6</v>
          </cell>
        </row>
        <row r="15">
          <cell r="A15" t="str">
            <v>Wear Valley</v>
          </cell>
          <cell r="B15">
            <v>86</v>
          </cell>
          <cell r="C15" t="str">
            <v>82 - 89</v>
          </cell>
          <cell r="D15">
            <v>6</v>
          </cell>
          <cell r="E15" t="str">
            <v>77 - 94</v>
          </cell>
          <cell r="F15">
            <v>10</v>
          </cell>
        </row>
        <row r="16">
          <cell r="A16" t="str">
            <v>Northumberland</v>
          </cell>
          <cell r="B16">
            <v>91</v>
          </cell>
          <cell r="C16" t="str">
            <v>88 - 94</v>
          </cell>
          <cell r="D16">
            <v>15</v>
          </cell>
          <cell r="E16" t="str">
            <v>70 - 166</v>
          </cell>
          <cell r="F16">
            <v>57</v>
          </cell>
        </row>
        <row r="17">
          <cell r="A17" t="str">
            <v>Berwick-upon-Tweed</v>
          </cell>
          <cell r="B17">
            <v>103</v>
          </cell>
          <cell r="C17" t="str">
            <v>81 - 132</v>
          </cell>
          <cell r="D17">
            <v>34</v>
          </cell>
          <cell r="E17" t="str">
            <v>85 - 166</v>
          </cell>
          <cell r="F17">
            <v>5</v>
          </cell>
        </row>
        <row r="18">
          <cell r="A18" t="str">
            <v>Blyth Valley</v>
          </cell>
          <cell r="B18">
            <v>86</v>
          </cell>
          <cell r="C18" t="str">
            <v>82 - 91</v>
          </cell>
          <cell r="D18">
            <v>9</v>
          </cell>
          <cell r="E18" t="str">
            <v>70 - 98</v>
          </cell>
          <cell r="F18">
            <v>14</v>
          </cell>
        </row>
        <row r="19">
          <cell r="A19" t="str">
            <v>Castle Morpeth</v>
          </cell>
          <cell r="B19">
            <v>91</v>
          </cell>
          <cell r="C19" t="str">
            <v>84 - 99</v>
          </cell>
          <cell r="D19">
            <v>16</v>
          </cell>
          <cell r="E19" t="str">
            <v>76 - 121</v>
          </cell>
          <cell r="F19">
            <v>11</v>
          </cell>
        </row>
        <row r="20">
          <cell r="A20" t="str">
            <v>Tynedale</v>
          </cell>
          <cell r="B20">
            <v>92</v>
          </cell>
          <cell r="C20" t="str">
            <v>87 - 97</v>
          </cell>
          <cell r="D20">
            <v>13</v>
          </cell>
          <cell r="E20" t="str">
            <v>76 - 117</v>
          </cell>
          <cell r="F20">
            <v>16</v>
          </cell>
        </row>
        <row r="21">
          <cell r="A21" t="str">
            <v>Wansbeck</v>
          </cell>
          <cell r="B21">
            <v>89</v>
          </cell>
          <cell r="C21" t="str">
            <v>85 - 93</v>
          </cell>
          <cell r="D21">
            <v>6</v>
          </cell>
          <cell r="E21" t="str">
            <v>83 - 102</v>
          </cell>
          <cell r="F21">
            <v>8</v>
          </cell>
        </row>
        <row r="22">
          <cell r="A22" t="str">
            <v>Tees Valley</v>
          </cell>
          <cell r="B22">
            <v>91</v>
          </cell>
          <cell r="C22" t="str">
            <v>89 - 92</v>
          </cell>
          <cell r="D22">
            <v>11</v>
          </cell>
          <cell r="E22" t="str">
            <v>65 - 130</v>
          </cell>
          <cell r="F22">
            <v>100</v>
          </cell>
        </row>
        <row r="23">
          <cell r="A23" t="str">
            <v>Darlington</v>
          </cell>
          <cell r="B23">
            <v>94</v>
          </cell>
          <cell r="C23" t="str">
            <v>91 - 98</v>
          </cell>
          <cell r="D23">
            <v>10</v>
          </cell>
          <cell r="E23" t="str">
            <v>73 - 121</v>
          </cell>
          <cell r="F23">
            <v>27</v>
          </cell>
        </row>
        <row r="24">
          <cell r="A24" t="str">
            <v>Hartlepool</v>
          </cell>
          <cell r="B24">
            <v>87</v>
          </cell>
          <cell r="C24" t="str">
            <v>81 - 93</v>
          </cell>
          <cell r="D24">
            <v>15</v>
          </cell>
          <cell r="E24" t="str">
            <v>65 - 130</v>
          </cell>
          <cell r="F24">
            <v>15</v>
          </cell>
        </row>
        <row r="25">
          <cell r="A25" t="str">
            <v>Middlesbrough</v>
          </cell>
          <cell r="B25">
            <v>92</v>
          </cell>
          <cell r="C25" t="str">
            <v>88 - 96</v>
          </cell>
          <cell r="D25">
            <v>12</v>
          </cell>
          <cell r="E25" t="str">
            <v>74 - 115</v>
          </cell>
          <cell r="F25">
            <v>21</v>
          </cell>
        </row>
        <row r="26">
          <cell r="A26" t="str">
            <v>Redcar and Cleveland</v>
          </cell>
          <cell r="B26">
            <v>88</v>
          </cell>
          <cell r="C26" t="str">
            <v>84 - 91</v>
          </cell>
          <cell r="D26">
            <v>7</v>
          </cell>
          <cell r="E26" t="str">
            <v>75 - 99</v>
          </cell>
          <cell r="F26">
            <v>12</v>
          </cell>
        </row>
        <row r="27">
          <cell r="A27" t="str">
            <v>Stockton-on-Tees</v>
          </cell>
          <cell r="B27">
            <v>89</v>
          </cell>
          <cell r="C27" t="str">
            <v>86 - 93</v>
          </cell>
          <cell r="D27">
            <v>11</v>
          </cell>
          <cell r="E27" t="str">
            <v>67 - 114</v>
          </cell>
          <cell r="F27">
            <v>25</v>
          </cell>
        </row>
        <row r="28">
          <cell r="A28" t="str">
            <v>Tyne and Wear</v>
          </cell>
          <cell r="B28">
            <v>88</v>
          </cell>
          <cell r="C28" t="str">
            <v>86 - 89</v>
          </cell>
          <cell r="D28">
            <v>12</v>
          </cell>
          <cell r="E28" t="str">
            <v>66 - 128</v>
          </cell>
          <cell r="F28">
            <v>212</v>
          </cell>
        </row>
        <row r="29">
          <cell r="A29" t="str">
            <v>Gateshead</v>
          </cell>
          <cell r="B29">
            <v>90</v>
          </cell>
          <cell r="C29" t="str">
            <v>87 - 94</v>
          </cell>
          <cell r="D29">
            <v>14</v>
          </cell>
          <cell r="E29" t="str">
            <v>71 - 128</v>
          </cell>
          <cell r="F29">
            <v>46</v>
          </cell>
        </row>
        <row r="30">
          <cell r="A30" t="str">
            <v>Newcastle Upon Tyne</v>
          </cell>
          <cell r="B30">
            <v>88</v>
          </cell>
          <cell r="C30" t="str">
            <v>86 - 91</v>
          </cell>
          <cell r="D30">
            <v>11</v>
          </cell>
          <cell r="E30" t="str">
            <v>68 - 121</v>
          </cell>
          <cell r="F30">
            <v>60</v>
          </cell>
        </row>
        <row r="31">
          <cell r="A31" t="str">
            <v>North Tyneside</v>
          </cell>
          <cell r="B31">
            <v>88</v>
          </cell>
          <cell r="C31" t="str">
            <v>84 - 91</v>
          </cell>
          <cell r="D31">
            <v>13</v>
          </cell>
          <cell r="E31" t="str">
            <v>71 - 126</v>
          </cell>
          <cell r="F31">
            <v>36</v>
          </cell>
        </row>
        <row r="32">
          <cell r="A32" t="str">
            <v>South Tyneside</v>
          </cell>
          <cell r="B32">
            <v>87</v>
          </cell>
          <cell r="C32" t="str">
            <v>84 - 89</v>
          </cell>
          <cell r="D32">
            <v>9</v>
          </cell>
          <cell r="E32" t="str">
            <v>66 - 108</v>
          </cell>
          <cell r="F32">
            <v>30</v>
          </cell>
        </row>
        <row r="33">
          <cell r="A33" t="str">
            <v>Sunderland</v>
          </cell>
          <cell r="B33">
            <v>84</v>
          </cell>
          <cell r="C33" t="str">
            <v>82 - 86</v>
          </cell>
          <cell r="D33">
            <v>8</v>
          </cell>
          <cell r="E33" t="str">
            <v>67 - 108</v>
          </cell>
          <cell r="F33">
            <v>40</v>
          </cell>
        </row>
        <row r="34">
          <cell r="A34" t="str">
            <v>North West</v>
          </cell>
          <cell r="B34">
            <v>104</v>
          </cell>
          <cell r="C34" t="str">
            <v>103 - 104</v>
          </cell>
          <cell r="D34">
            <v>13</v>
          </cell>
          <cell r="E34" t="str">
            <v>70 - 176</v>
          </cell>
          <cell r="F34">
            <v>1041</v>
          </cell>
        </row>
        <row r="35">
          <cell r="A35" t="str">
            <v>Cheshire</v>
          </cell>
          <cell r="B35">
            <v>104</v>
          </cell>
          <cell r="C35" t="str">
            <v>102 - 105</v>
          </cell>
          <cell r="D35">
            <v>11</v>
          </cell>
          <cell r="E35" t="str">
            <v>79 - 136</v>
          </cell>
          <cell r="F35">
            <v>209</v>
          </cell>
        </row>
        <row r="36">
          <cell r="A36" t="str">
            <v>Chester</v>
          </cell>
          <cell r="B36">
            <v>104</v>
          </cell>
          <cell r="C36" t="str">
            <v>101 - 106</v>
          </cell>
          <cell r="D36">
            <v>9</v>
          </cell>
          <cell r="E36" t="str">
            <v>90 - 119</v>
          </cell>
          <cell r="F36">
            <v>30</v>
          </cell>
        </row>
        <row r="37">
          <cell r="A37" t="str">
            <v>Congleton</v>
          </cell>
          <cell r="B37">
            <v>101</v>
          </cell>
          <cell r="C37" t="str">
            <v>95 - 107</v>
          </cell>
          <cell r="D37">
            <v>15</v>
          </cell>
          <cell r="E37" t="str">
            <v>84 - 134</v>
          </cell>
          <cell r="F37">
            <v>16</v>
          </cell>
        </row>
        <row r="38">
          <cell r="A38" t="str">
            <v>Crewe and Nantwich</v>
          </cell>
          <cell r="B38">
            <v>106</v>
          </cell>
          <cell r="C38" t="str">
            <v>102 - 111</v>
          </cell>
          <cell r="D38">
            <v>14</v>
          </cell>
          <cell r="E38" t="str">
            <v>87 - 136</v>
          </cell>
          <cell r="F38">
            <v>22</v>
          </cell>
        </row>
        <row r="39">
          <cell r="A39" t="str">
            <v>Ellesmere Port and Neston</v>
          </cell>
          <cell r="B39">
            <v>103</v>
          </cell>
          <cell r="C39" t="str">
            <v>99 - 107</v>
          </cell>
          <cell r="D39">
            <v>9</v>
          </cell>
          <cell r="E39" t="str">
            <v>90 - 124</v>
          </cell>
          <cell r="F39">
            <v>17</v>
          </cell>
        </row>
        <row r="40">
          <cell r="A40" t="str">
            <v>Halton</v>
          </cell>
          <cell r="B40">
            <v>102</v>
          </cell>
          <cell r="C40" t="str">
            <v>98 - 107</v>
          </cell>
          <cell r="D40">
            <v>10</v>
          </cell>
          <cell r="E40" t="str">
            <v>79 - 117</v>
          </cell>
          <cell r="F40">
            <v>19</v>
          </cell>
        </row>
        <row r="41">
          <cell r="A41" t="str">
            <v>Macclesfield</v>
          </cell>
          <cell r="B41">
            <v>109</v>
          </cell>
          <cell r="C41" t="str">
            <v>106 - 112</v>
          </cell>
          <cell r="D41">
            <v>10</v>
          </cell>
          <cell r="E41" t="str">
            <v>92 - 131</v>
          </cell>
          <cell r="F41">
            <v>33</v>
          </cell>
        </row>
        <row r="42">
          <cell r="A42" t="str">
            <v>Vale Royal</v>
          </cell>
          <cell r="B42">
            <v>102</v>
          </cell>
          <cell r="C42" t="str">
            <v>98 - 105</v>
          </cell>
          <cell r="D42">
            <v>12</v>
          </cell>
          <cell r="E42" t="str">
            <v>81 - 131</v>
          </cell>
          <cell r="F42">
            <v>32</v>
          </cell>
        </row>
        <row r="43">
          <cell r="A43" t="str">
            <v>Warrington</v>
          </cell>
          <cell r="B43">
            <v>102</v>
          </cell>
          <cell r="C43" t="str">
            <v>99 - 105</v>
          </cell>
          <cell r="D43">
            <v>10</v>
          </cell>
          <cell r="E43" t="str">
            <v>80 - 131</v>
          </cell>
          <cell r="F43">
            <v>39</v>
          </cell>
        </row>
        <row r="44">
          <cell r="A44" t="str">
            <v>Cumbria</v>
          </cell>
          <cell r="B44">
            <v>105</v>
          </cell>
          <cell r="C44" t="str">
            <v>103 - 107</v>
          </cell>
          <cell r="D44">
            <v>13</v>
          </cell>
          <cell r="E44" t="str">
            <v>71 - 147</v>
          </cell>
          <cell r="F44">
            <v>91</v>
          </cell>
        </row>
        <row r="45">
          <cell r="A45" t="str">
            <v>Allerdale</v>
          </cell>
          <cell r="B45">
            <v>113</v>
          </cell>
          <cell r="C45" t="str">
            <v>104 - 123</v>
          </cell>
          <cell r="D45">
            <v>18</v>
          </cell>
          <cell r="E45" t="str">
            <v>91 - 147</v>
          </cell>
          <cell r="F45">
            <v>12</v>
          </cell>
        </row>
        <row r="46">
          <cell r="A46" t="str">
            <v>Barrow-in-Furness</v>
          </cell>
          <cell r="B46">
            <v>108</v>
          </cell>
          <cell r="C46" t="str">
            <v>100 - 116</v>
          </cell>
          <cell r="D46">
            <v>11</v>
          </cell>
          <cell r="E46" t="str">
            <v>98 - 123</v>
          </cell>
          <cell r="F46">
            <v>6</v>
          </cell>
        </row>
        <row r="47">
          <cell r="A47" t="str">
            <v>Carlisle</v>
          </cell>
          <cell r="B47">
            <v>103</v>
          </cell>
          <cell r="C47" t="str">
            <v>99 - 108</v>
          </cell>
          <cell r="D47">
            <v>11</v>
          </cell>
          <cell r="E47" t="str">
            <v>84 - 132</v>
          </cell>
          <cell r="F47">
            <v>18</v>
          </cell>
        </row>
        <row r="48">
          <cell r="A48" t="str">
            <v>Copeland</v>
          </cell>
          <cell r="B48">
            <v>105</v>
          </cell>
          <cell r="C48" t="str">
            <v>101 - 110</v>
          </cell>
          <cell r="D48">
            <v>9</v>
          </cell>
          <cell r="E48" t="str">
            <v>92 - 124</v>
          </cell>
          <cell r="F48">
            <v>14</v>
          </cell>
        </row>
        <row r="49">
          <cell r="A49" t="str">
            <v>Eden</v>
          </cell>
          <cell r="B49">
            <v>104</v>
          </cell>
          <cell r="C49" t="str">
            <v>98 - 111</v>
          </cell>
          <cell r="D49">
            <v>14</v>
          </cell>
          <cell r="E49" t="str">
            <v>79 - 129</v>
          </cell>
          <cell r="F49">
            <v>14</v>
          </cell>
        </row>
        <row r="50">
          <cell r="A50" t="str">
            <v>South Lakeland</v>
          </cell>
          <cell r="B50">
            <v>102</v>
          </cell>
          <cell r="C50" t="str">
            <v>98 - 107</v>
          </cell>
          <cell r="D50">
            <v>13</v>
          </cell>
          <cell r="E50" t="str">
            <v>71 - 122</v>
          </cell>
          <cell r="F50">
            <v>26</v>
          </cell>
        </row>
        <row r="51">
          <cell r="A51" t="str">
            <v>Greater Manchester</v>
          </cell>
          <cell r="B51">
            <v>103</v>
          </cell>
          <cell r="C51" t="str">
            <v>102 - 105</v>
          </cell>
          <cell r="D51">
            <v>13</v>
          </cell>
          <cell r="E51" t="str">
            <v>70 - 162</v>
          </cell>
          <cell r="F51">
            <v>337</v>
          </cell>
        </row>
        <row r="52">
          <cell r="A52" t="str">
            <v>Bolton</v>
          </cell>
          <cell r="B52">
            <v>103</v>
          </cell>
          <cell r="C52" t="str">
            <v>100 - 106</v>
          </cell>
          <cell r="D52">
            <v>11</v>
          </cell>
          <cell r="E52" t="str">
            <v>86 - 123</v>
          </cell>
          <cell r="F52">
            <v>36</v>
          </cell>
        </row>
        <row r="53">
          <cell r="A53" t="str">
            <v>Bury</v>
          </cell>
          <cell r="B53">
            <v>102</v>
          </cell>
          <cell r="C53" t="str">
            <v>98 - 107</v>
          </cell>
          <cell r="D53">
            <v>11</v>
          </cell>
          <cell r="E53" t="str">
            <v>84 - 118</v>
          </cell>
          <cell r="F53">
            <v>16</v>
          </cell>
        </row>
        <row r="54">
          <cell r="A54" t="str">
            <v>Manchester</v>
          </cell>
          <cell r="B54">
            <v>106</v>
          </cell>
          <cell r="C54" t="str">
            <v>104 - 109</v>
          </cell>
          <cell r="D54">
            <v>13</v>
          </cell>
          <cell r="E54" t="str">
            <v>84 - 144</v>
          </cell>
          <cell r="F54">
            <v>68</v>
          </cell>
        </row>
        <row r="55">
          <cell r="A55" t="str">
            <v>Oldham</v>
          </cell>
          <cell r="B55">
            <v>102</v>
          </cell>
          <cell r="C55" t="str">
            <v>99 - 106</v>
          </cell>
          <cell r="D55">
            <v>12</v>
          </cell>
          <cell r="E55" t="str">
            <v>77 - 123</v>
          </cell>
          <cell r="F55">
            <v>31</v>
          </cell>
        </row>
        <row r="56">
          <cell r="A56" t="str">
            <v>Rochdale</v>
          </cell>
          <cell r="B56">
            <v>103</v>
          </cell>
          <cell r="C56" t="str">
            <v>100 - 107</v>
          </cell>
          <cell r="D56">
            <v>12</v>
          </cell>
          <cell r="E56" t="str">
            <v>81 - 126</v>
          </cell>
          <cell r="F56">
            <v>34</v>
          </cell>
        </row>
        <row r="57">
          <cell r="A57" t="str">
            <v>Salford</v>
          </cell>
          <cell r="B57">
            <v>103</v>
          </cell>
          <cell r="C57" t="str">
            <v>99 - 107</v>
          </cell>
          <cell r="D57">
            <v>13</v>
          </cell>
          <cell r="E57" t="str">
            <v>70 - 135</v>
          </cell>
          <cell r="F57">
            <v>35</v>
          </cell>
        </row>
        <row r="58">
          <cell r="A58" t="str">
            <v>Stockport</v>
          </cell>
          <cell r="B58">
            <v>103</v>
          </cell>
          <cell r="C58" t="str">
            <v>98 - 108</v>
          </cell>
          <cell r="D58">
            <v>17</v>
          </cell>
          <cell r="E58" t="str">
            <v>78 - 135</v>
          </cell>
          <cell r="F58">
            <v>31</v>
          </cell>
        </row>
        <row r="59">
          <cell r="A59" t="str">
            <v>Tameside</v>
          </cell>
          <cell r="B59">
            <v>103</v>
          </cell>
          <cell r="C59" t="str">
            <v>97 - 110</v>
          </cell>
          <cell r="D59">
            <v>17</v>
          </cell>
          <cell r="E59" t="str">
            <v>91 - 162</v>
          </cell>
          <cell r="F59">
            <v>15</v>
          </cell>
        </row>
        <row r="60">
          <cell r="A60" t="str">
            <v>Trafford</v>
          </cell>
          <cell r="B60">
            <v>104</v>
          </cell>
          <cell r="C60" t="str">
            <v>101 - 107</v>
          </cell>
          <cell r="D60">
            <v>13</v>
          </cell>
          <cell r="E60" t="str">
            <v>86 - 134</v>
          </cell>
          <cell r="F60">
            <v>44</v>
          </cell>
        </row>
        <row r="61">
          <cell r="A61" t="str">
            <v>Wigan</v>
          </cell>
          <cell r="B61">
            <v>100</v>
          </cell>
          <cell r="C61" t="str">
            <v>96 - 104</v>
          </cell>
          <cell r="D61">
            <v>12</v>
          </cell>
          <cell r="E61" t="str">
            <v>78 - 123</v>
          </cell>
          <cell r="F61">
            <v>27</v>
          </cell>
        </row>
        <row r="62">
          <cell r="A62" t="str">
            <v>Lancashire</v>
          </cell>
          <cell r="B62">
            <v>103</v>
          </cell>
          <cell r="C62" t="str">
            <v>102 - 104</v>
          </cell>
          <cell r="D62">
            <v>12</v>
          </cell>
          <cell r="E62" t="str">
            <v>79 - 147</v>
          </cell>
          <cell r="F62">
            <v>198</v>
          </cell>
        </row>
        <row r="63">
          <cell r="A63" t="str">
            <v>Blackburn With Darwen</v>
          </cell>
          <cell r="B63">
            <v>106</v>
          </cell>
          <cell r="C63" t="str">
            <v>102 - 109</v>
          </cell>
          <cell r="D63">
            <v>12</v>
          </cell>
          <cell r="E63" t="str">
            <v>83 - 129</v>
          </cell>
          <cell r="F63">
            <v>31</v>
          </cell>
        </row>
        <row r="64">
          <cell r="A64" t="str">
            <v>Blackpool</v>
          </cell>
          <cell r="B64">
            <v>105</v>
          </cell>
          <cell r="C64" t="str">
            <v>100 - 109</v>
          </cell>
          <cell r="D64">
            <v>14</v>
          </cell>
          <cell r="E64" t="str">
            <v>81 - 147</v>
          </cell>
          <cell r="F64">
            <v>25</v>
          </cell>
        </row>
        <row r="65">
          <cell r="A65" t="str">
            <v>Burnley</v>
          </cell>
          <cell r="B65">
            <v>107</v>
          </cell>
          <cell r="C65" t="str">
            <v>100 - 114</v>
          </cell>
          <cell r="D65">
            <v>13</v>
          </cell>
          <cell r="E65" t="str">
            <v>85 - 126</v>
          </cell>
          <cell r="F65">
            <v>11</v>
          </cell>
        </row>
        <row r="66">
          <cell r="A66" t="str">
            <v>Chorley</v>
          </cell>
          <cell r="B66">
            <v>102</v>
          </cell>
          <cell r="C66" t="str">
            <v>96 - 108</v>
          </cell>
          <cell r="D66">
            <v>11</v>
          </cell>
          <cell r="E66" t="str">
            <v>85 - 118</v>
          </cell>
          <cell r="F66">
            <v>10</v>
          </cell>
        </row>
        <row r="67">
          <cell r="A67" t="str">
            <v>Fylde</v>
          </cell>
          <cell r="B67">
            <v>95</v>
          </cell>
          <cell r="C67" t="str">
            <v>83 - 108</v>
          </cell>
          <cell r="D67">
            <v>12</v>
          </cell>
          <cell r="E67" t="str">
            <v>82 - 111</v>
          </cell>
          <cell r="F67">
            <v>4</v>
          </cell>
        </row>
        <row r="68">
          <cell r="A68" t="str">
            <v>Hyndburn</v>
          </cell>
          <cell r="B68">
            <v>96</v>
          </cell>
          <cell r="C68" t="str">
            <v>86 - 107</v>
          </cell>
          <cell r="D68">
            <v>12</v>
          </cell>
          <cell r="E68" t="str">
            <v>80 - 113</v>
          </cell>
          <cell r="F68">
            <v>5</v>
          </cell>
        </row>
        <row r="69">
          <cell r="A69" t="str">
            <v>Lancaster</v>
          </cell>
          <cell r="B69">
            <v>97</v>
          </cell>
          <cell r="C69" t="str">
            <v>94 - 101</v>
          </cell>
          <cell r="D69">
            <v>10</v>
          </cell>
          <cell r="E69" t="str">
            <v>79 - 121</v>
          </cell>
          <cell r="F69">
            <v>25</v>
          </cell>
        </row>
        <row r="70">
          <cell r="A70" t="str">
            <v>Pendle</v>
          </cell>
          <cell r="B70">
            <v>106</v>
          </cell>
          <cell r="C70" t="str">
            <v>95 - 118</v>
          </cell>
          <cell r="D70">
            <v>15</v>
          </cell>
          <cell r="E70" t="str">
            <v>89 - 130</v>
          </cell>
          <cell r="F70">
            <v>6</v>
          </cell>
        </row>
        <row r="71">
          <cell r="A71" t="str">
            <v>Preston</v>
          </cell>
          <cell r="B71">
            <v>101</v>
          </cell>
          <cell r="C71" t="str">
            <v>98 - 105</v>
          </cell>
          <cell r="D71">
            <v>10</v>
          </cell>
          <cell r="E71" t="str">
            <v>81 - 124</v>
          </cell>
          <cell r="F71">
            <v>27</v>
          </cell>
        </row>
        <row r="72">
          <cell r="A72" t="str">
            <v>Ribble Valley</v>
          </cell>
          <cell r="B72">
            <v>109</v>
          </cell>
          <cell r="C72" t="str">
            <v>105 - 114</v>
          </cell>
          <cell r="D72">
            <v>10</v>
          </cell>
          <cell r="E72" t="str">
            <v>99 - 131</v>
          </cell>
          <cell r="F72">
            <v>15</v>
          </cell>
        </row>
        <row r="73">
          <cell r="A73" t="str">
            <v>Rossendale</v>
          </cell>
          <cell r="B73">
            <v>100</v>
          </cell>
          <cell r="C73" t="str">
            <v>89 - 112</v>
          </cell>
          <cell r="D73">
            <v>11</v>
          </cell>
          <cell r="E73" t="str">
            <v>90 - 116</v>
          </cell>
          <cell r="F73">
            <v>4</v>
          </cell>
        </row>
        <row r="74">
          <cell r="A74" t="str">
            <v>South Ribble</v>
          </cell>
          <cell r="B74">
            <v>101</v>
          </cell>
          <cell r="C74" t="str">
            <v>97 - 106</v>
          </cell>
          <cell r="D74">
            <v>10</v>
          </cell>
          <cell r="E74" t="str">
            <v>88 - 122</v>
          </cell>
          <cell r="F74">
            <v>14</v>
          </cell>
        </row>
        <row r="75">
          <cell r="A75" t="str">
            <v>West Lancashire</v>
          </cell>
          <cell r="B75">
            <v>105</v>
          </cell>
          <cell r="C75" t="str">
            <v>97 - 113</v>
          </cell>
          <cell r="D75">
            <v>16</v>
          </cell>
          <cell r="E75" t="str">
            <v>83 - 142</v>
          </cell>
          <cell r="F75">
            <v>11</v>
          </cell>
        </row>
        <row r="76">
          <cell r="A76" t="str">
            <v>Wyre</v>
          </cell>
          <cell r="B76">
            <v>106</v>
          </cell>
          <cell r="C76" t="str">
            <v>101 - 112</v>
          </cell>
          <cell r="D76">
            <v>10</v>
          </cell>
          <cell r="E76" t="str">
            <v>95 - 124</v>
          </cell>
          <cell r="F76">
            <v>10</v>
          </cell>
        </row>
        <row r="77">
          <cell r="A77" t="str">
            <v>Merseyside</v>
          </cell>
          <cell r="B77">
            <v>103</v>
          </cell>
          <cell r="C77" t="str">
            <v>102 - 105</v>
          </cell>
          <cell r="D77">
            <v>13</v>
          </cell>
          <cell r="E77" t="str">
            <v>76 - 176</v>
          </cell>
          <cell r="F77">
            <v>206</v>
          </cell>
        </row>
        <row r="78">
          <cell r="A78" t="str">
            <v>Knowsley</v>
          </cell>
          <cell r="B78">
            <v>101</v>
          </cell>
          <cell r="C78" t="str">
            <v>96 - 107</v>
          </cell>
          <cell r="D78">
            <v>12</v>
          </cell>
          <cell r="E78" t="str">
            <v>88 - 133</v>
          </cell>
          <cell r="F78">
            <v>13</v>
          </cell>
        </row>
        <row r="79">
          <cell r="A79" t="str">
            <v>Liverpool</v>
          </cell>
          <cell r="B79">
            <v>101</v>
          </cell>
          <cell r="C79" t="str">
            <v>99 - 103</v>
          </cell>
          <cell r="D79">
            <v>12</v>
          </cell>
          <cell r="E79" t="str">
            <v>76 - 149</v>
          </cell>
          <cell r="F79">
            <v>90</v>
          </cell>
        </row>
        <row r="80">
          <cell r="A80" t="str">
            <v>Sefton</v>
          </cell>
          <cell r="B80">
            <v>108</v>
          </cell>
          <cell r="C80" t="str">
            <v>104 - 113</v>
          </cell>
          <cell r="D80">
            <v>17</v>
          </cell>
          <cell r="E80" t="str">
            <v>90 - 176</v>
          </cell>
          <cell r="F80">
            <v>30</v>
          </cell>
        </row>
        <row r="81">
          <cell r="A81" t="str">
            <v>St Helens</v>
          </cell>
          <cell r="B81">
            <v>105</v>
          </cell>
          <cell r="C81" t="str">
            <v>102 - 109</v>
          </cell>
          <cell r="D81">
            <v>13</v>
          </cell>
          <cell r="E81" t="str">
            <v>79 - 138</v>
          </cell>
          <cell r="F81">
            <v>33</v>
          </cell>
        </row>
        <row r="82">
          <cell r="A82" t="str">
            <v>Wirral</v>
          </cell>
          <cell r="B82">
            <v>104</v>
          </cell>
          <cell r="C82" t="str">
            <v>101 - 107</v>
          </cell>
          <cell r="D82">
            <v>12</v>
          </cell>
          <cell r="E82" t="str">
            <v>82 - 135</v>
          </cell>
          <cell r="F82">
            <v>40</v>
          </cell>
        </row>
        <row r="83">
          <cell r="A83" t="str">
            <v>Yorkshire and the Humber</v>
          </cell>
          <cell r="B83">
            <v>103</v>
          </cell>
          <cell r="C83" t="str">
            <v>103 - 104</v>
          </cell>
          <cell r="D83">
            <v>13</v>
          </cell>
          <cell r="E83" t="str">
            <v>78 - 196</v>
          </cell>
          <cell r="F83">
            <v>644</v>
          </cell>
        </row>
        <row r="84">
          <cell r="A84" t="str">
            <v>East Riding and North Lincolnshire</v>
          </cell>
          <cell r="B84">
            <v>102</v>
          </cell>
          <cell r="C84" t="str">
            <v>101 - 104</v>
          </cell>
          <cell r="D84">
            <v>12</v>
          </cell>
          <cell r="E84" t="str">
            <v>79 - 139</v>
          </cell>
          <cell r="F84">
            <v>143</v>
          </cell>
        </row>
        <row r="85">
          <cell r="A85" t="str">
            <v>East Riding of Yorkshire</v>
          </cell>
          <cell r="B85">
            <v>104</v>
          </cell>
          <cell r="C85" t="str">
            <v>101 - 106</v>
          </cell>
          <cell r="D85">
            <v>11</v>
          </cell>
          <cell r="E85" t="str">
            <v>86 - 130</v>
          </cell>
          <cell r="F85">
            <v>46</v>
          </cell>
        </row>
        <row r="86">
          <cell r="A86" t="str">
            <v>Kingston Upon Hull</v>
          </cell>
          <cell r="B86">
            <v>104</v>
          </cell>
          <cell r="C86" t="str">
            <v>100 - 107</v>
          </cell>
          <cell r="D86">
            <v>12</v>
          </cell>
          <cell r="E86" t="str">
            <v>84 - 133</v>
          </cell>
          <cell r="F86">
            <v>41</v>
          </cell>
        </row>
        <row r="87">
          <cell r="A87" t="str">
            <v>North East Lincolnshire</v>
          </cell>
          <cell r="B87">
            <v>99</v>
          </cell>
          <cell r="C87" t="str">
            <v>95 - 103</v>
          </cell>
          <cell r="D87">
            <v>13</v>
          </cell>
          <cell r="E87" t="str">
            <v>79 - 139</v>
          </cell>
          <cell r="F87">
            <v>29</v>
          </cell>
        </row>
        <row r="88">
          <cell r="A88" t="str">
            <v>North Lincolnshire</v>
          </cell>
          <cell r="B88">
            <v>101</v>
          </cell>
          <cell r="C88" t="str">
            <v>98 - 104</v>
          </cell>
          <cell r="D88">
            <v>10</v>
          </cell>
          <cell r="E88" t="str">
            <v>84 - 119</v>
          </cell>
          <cell r="F88">
            <v>27</v>
          </cell>
        </row>
        <row r="89">
          <cell r="A89" t="str">
            <v>North Yorkshire</v>
          </cell>
          <cell r="B89">
            <v>109</v>
          </cell>
          <cell r="C89" t="str">
            <v>107 - 111</v>
          </cell>
          <cell r="D89">
            <v>13</v>
          </cell>
          <cell r="E89" t="str">
            <v>79 - 171</v>
          </cell>
          <cell r="F89">
            <v>102</v>
          </cell>
        </row>
        <row r="90">
          <cell r="A90" t="str">
            <v>Craven</v>
          </cell>
          <cell r="B90">
            <v>109</v>
          </cell>
          <cell r="C90" t="str">
            <v>101 - 118</v>
          </cell>
          <cell r="D90">
            <v>12</v>
          </cell>
          <cell r="E90" t="str">
            <v>102 - 132</v>
          </cell>
          <cell r="F90">
            <v>6</v>
          </cell>
        </row>
        <row r="91">
          <cell r="A91" t="str">
            <v>Hambleton</v>
          </cell>
          <cell r="B91">
            <v>110</v>
          </cell>
          <cell r="C91" t="str">
            <v>105 - 116</v>
          </cell>
          <cell r="D91">
            <v>12</v>
          </cell>
          <cell r="E91" t="str">
            <v>94 - 132</v>
          </cell>
          <cell r="F91">
            <v>14</v>
          </cell>
        </row>
        <row r="92">
          <cell r="A92" t="str">
            <v>Harrogate</v>
          </cell>
          <cell r="B92">
            <v>109</v>
          </cell>
          <cell r="C92" t="str">
            <v>105 - 113</v>
          </cell>
          <cell r="D92">
            <v>11</v>
          </cell>
          <cell r="E92" t="str">
            <v>90 - 129</v>
          </cell>
          <cell r="F92">
            <v>21</v>
          </cell>
        </row>
        <row r="93">
          <cell r="A93" t="str">
            <v>Richmondshire</v>
          </cell>
          <cell r="B93">
            <v>106</v>
          </cell>
          <cell r="C93" t="str">
            <v>95 - 118</v>
          </cell>
          <cell r="D93">
            <v>11</v>
          </cell>
          <cell r="E93" t="str">
            <v>92 - 117</v>
          </cell>
          <cell r="F93">
            <v>4</v>
          </cell>
        </row>
        <row r="94">
          <cell r="A94" t="str">
            <v>Ryedale</v>
          </cell>
          <cell r="B94">
            <v>105</v>
          </cell>
          <cell r="C94" t="str">
            <v>101 - 109</v>
          </cell>
          <cell r="D94">
            <v>9</v>
          </cell>
          <cell r="E94" t="str">
            <v>93 - 119</v>
          </cell>
          <cell r="F94">
            <v>13</v>
          </cell>
        </row>
        <row r="95">
          <cell r="A95" t="str">
            <v>Scarborough</v>
          </cell>
          <cell r="B95">
            <v>113</v>
          </cell>
          <cell r="C95" t="str">
            <v>107 - 120</v>
          </cell>
          <cell r="D95">
            <v>12</v>
          </cell>
          <cell r="E95" t="str">
            <v>97 - 140</v>
          </cell>
          <cell r="F95">
            <v>11</v>
          </cell>
        </row>
        <row r="96">
          <cell r="A96" t="str">
            <v>Selby</v>
          </cell>
          <cell r="B96">
            <v>106</v>
          </cell>
          <cell r="C96" t="str">
            <v>100 - 111</v>
          </cell>
          <cell r="D96">
            <v>11</v>
          </cell>
          <cell r="E96" t="str">
            <v>87 - 123</v>
          </cell>
          <cell r="F96">
            <v>13</v>
          </cell>
        </row>
        <row r="97">
          <cell r="A97" t="str">
            <v>York</v>
          </cell>
          <cell r="B97">
            <v>111</v>
          </cell>
          <cell r="C97" t="str">
            <v>104 - 118</v>
          </cell>
          <cell r="D97">
            <v>21</v>
          </cell>
          <cell r="E97" t="str">
            <v>79 - 171</v>
          </cell>
          <cell r="F97">
            <v>20</v>
          </cell>
        </row>
        <row r="98">
          <cell r="A98" t="str">
            <v>South Yorkshire</v>
          </cell>
          <cell r="B98">
            <v>104</v>
          </cell>
          <cell r="C98" t="str">
            <v>102 - 106</v>
          </cell>
          <cell r="D98">
            <v>15</v>
          </cell>
          <cell r="E98" t="str">
            <v>79 - 196</v>
          </cell>
          <cell r="F98">
            <v>155</v>
          </cell>
        </row>
        <row r="99">
          <cell r="A99" t="str">
            <v>Barnsley</v>
          </cell>
          <cell r="B99">
            <v>99</v>
          </cell>
          <cell r="C99" t="str">
            <v>96 - 101</v>
          </cell>
          <cell r="D99">
            <v>9</v>
          </cell>
          <cell r="E99" t="str">
            <v>85 - 122</v>
          </cell>
          <cell r="F99">
            <v>34</v>
          </cell>
        </row>
        <row r="100">
          <cell r="A100" t="str">
            <v>Doncaster</v>
          </cell>
          <cell r="B100">
            <v>111</v>
          </cell>
          <cell r="C100" t="str">
            <v>106 - 117</v>
          </cell>
          <cell r="D100">
            <v>15</v>
          </cell>
          <cell r="E100" t="str">
            <v>87 - 137</v>
          </cell>
          <cell r="F100">
            <v>19</v>
          </cell>
        </row>
        <row r="101">
          <cell r="A101" t="str">
            <v>Rotherham</v>
          </cell>
          <cell r="B101">
            <v>99</v>
          </cell>
          <cell r="C101" t="str">
            <v>97 - 102</v>
          </cell>
          <cell r="D101">
            <v>10</v>
          </cell>
          <cell r="E101" t="str">
            <v>79 - 117</v>
          </cell>
          <cell r="F101">
            <v>41</v>
          </cell>
        </row>
        <row r="102">
          <cell r="A102" t="str">
            <v>Sheffield</v>
          </cell>
          <cell r="B102">
            <v>108</v>
          </cell>
          <cell r="C102" t="str">
            <v>104 - 111</v>
          </cell>
          <cell r="D102">
            <v>18</v>
          </cell>
          <cell r="E102" t="str">
            <v>85 - 196</v>
          </cell>
          <cell r="F102">
            <v>61</v>
          </cell>
        </row>
        <row r="103">
          <cell r="A103" t="str">
            <v>West Yorkshire</v>
          </cell>
          <cell r="B103">
            <v>102</v>
          </cell>
          <cell r="C103" t="str">
            <v>101 - 103</v>
          </cell>
          <cell r="D103">
            <v>12</v>
          </cell>
          <cell r="E103" t="str">
            <v>78 - 158</v>
          </cell>
          <cell r="F103">
            <v>244</v>
          </cell>
        </row>
        <row r="104">
          <cell r="A104" t="str">
            <v>Bradford</v>
          </cell>
          <cell r="B104">
            <v>100</v>
          </cell>
          <cell r="C104" t="str">
            <v>98 - 102</v>
          </cell>
          <cell r="D104">
            <v>11</v>
          </cell>
          <cell r="E104" t="str">
            <v>82 - 134</v>
          </cell>
          <cell r="F104">
            <v>76</v>
          </cell>
        </row>
        <row r="105">
          <cell r="A105" t="str">
            <v>Calderdale</v>
          </cell>
          <cell r="B105">
            <v>99</v>
          </cell>
          <cell r="C105" t="str">
            <v>96 - 102</v>
          </cell>
          <cell r="D105">
            <v>8</v>
          </cell>
          <cell r="E105" t="str">
            <v>79 - 107</v>
          </cell>
          <cell r="F105">
            <v>21</v>
          </cell>
        </row>
        <row r="106">
          <cell r="A106" t="str">
            <v>Kirklees</v>
          </cell>
          <cell r="B106">
            <v>105</v>
          </cell>
          <cell r="C106" t="str">
            <v>101 - 109</v>
          </cell>
          <cell r="D106">
            <v>15</v>
          </cell>
          <cell r="E106" t="str">
            <v>83 - 150</v>
          </cell>
          <cell r="F106">
            <v>36</v>
          </cell>
        </row>
        <row r="107">
          <cell r="A107" t="str">
            <v>Leeds</v>
          </cell>
          <cell r="B107">
            <v>103</v>
          </cell>
          <cell r="C107" t="str">
            <v>101 - 106</v>
          </cell>
          <cell r="D107">
            <v>14</v>
          </cell>
          <cell r="E107" t="str">
            <v>84 - 158</v>
          </cell>
          <cell r="F107">
            <v>76</v>
          </cell>
        </row>
        <row r="108">
          <cell r="A108" t="str">
            <v>Wakefield</v>
          </cell>
          <cell r="B108">
            <v>101</v>
          </cell>
          <cell r="C108" t="str">
            <v>98 - 104</v>
          </cell>
          <cell r="D108">
            <v>10</v>
          </cell>
          <cell r="E108" t="str">
            <v>78 - 122</v>
          </cell>
          <cell r="F108">
            <v>35</v>
          </cell>
        </row>
        <row r="109">
          <cell r="A109" t="str">
            <v>East Midlands</v>
          </cell>
          <cell r="B109">
            <v>103</v>
          </cell>
          <cell r="C109" t="str">
            <v>102 - 104</v>
          </cell>
          <cell r="D109">
            <v>12</v>
          </cell>
          <cell r="E109" t="str">
            <v>69 - 146</v>
          </cell>
          <cell r="F109">
            <v>663</v>
          </cell>
        </row>
        <row r="110">
          <cell r="A110" t="str">
            <v>Derbyshire</v>
          </cell>
          <cell r="B110">
            <v>103</v>
          </cell>
          <cell r="C110" t="str">
            <v>102 - 105</v>
          </cell>
          <cell r="D110">
            <v>13</v>
          </cell>
          <cell r="E110" t="str">
            <v>69 - 145</v>
          </cell>
          <cell r="F110">
            <v>159</v>
          </cell>
        </row>
        <row r="111">
          <cell r="A111" t="str">
            <v>Amber Valley</v>
          </cell>
          <cell r="B111">
            <v>102</v>
          </cell>
          <cell r="C111" t="str">
            <v>98 - 107</v>
          </cell>
          <cell r="D111">
            <v>15</v>
          </cell>
          <cell r="E111" t="str">
            <v>80 - 139</v>
          </cell>
          <cell r="F111">
            <v>28</v>
          </cell>
        </row>
        <row r="112">
          <cell r="A112" t="str">
            <v>Bolsover</v>
          </cell>
          <cell r="B112">
            <v>105</v>
          </cell>
          <cell r="C112" t="str">
            <v>96 - 114</v>
          </cell>
          <cell r="D112">
            <v>12</v>
          </cell>
          <cell r="E112" t="str">
            <v>91 - 122</v>
          </cell>
          <cell r="F112">
            <v>6</v>
          </cell>
        </row>
        <row r="113">
          <cell r="A113" t="str">
            <v>Chesterfield</v>
          </cell>
          <cell r="B113">
            <v>108</v>
          </cell>
          <cell r="C113" t="str">
            <v>104 - 113</v>
          </cell>
          <cell r="D113">
            <v>10</v>
          </cell>
          <cell r="E113" t="str">
            <v>89 - 126</v>
          </cell>
          <cell r="F113">
            <v>20</v>
          </cell>
        </row>
        <row r="114">
          <cell r="A114" t="str">
            <v>Derby</v>
          </cell>
          <cell r="B114">
            <v>98</v>
          </cell>
          <cell r="C114" t="str">
            <v>95 - 101</v>
          </cell>
          <cell r="D114">
            <v>12</v>
          </cell>
          <cell r="E114" t="str">
            <v>69 - 121</v>
          </cell>
          <cell r="F114">
            <v>39</v>
          </cell>
        </row>
        <row r="115">
          <cell r="A115" t="str">
            <v>Derbyshire Dales</v>
          </cell>
          <cell r="B115">
            <v>104</v>
          </cell>
          <cell r="C115" t="str">
            <v>97 - 110</v>
          </cell>
          <cell r="D115">
            <v>12</v>
          </cell>
          <cell r="E115" t="str">
            <v>84 - 126</v>
          </cell>
          <cell r="F115">
            <v>11</v>
          </cell>
        </row>
        <row r="116">
          <cell r="A116" t="str">
            <v>Erewash</v>
          </cell>
          <cell r="B116">
            <v>101</v>
          </cell>
          <cell r="C116" t="str">
            <v>95 - 107</v>
          </cell>
          <cell r="D116">
            <v>14</v>
          </cell>
          <cell r="E116" t="str">
            <v>82 - 138</v>
          </cell>
          <cell r="F116">
            <v>15</v>
          </cell>
        </row>
        <row r="117">
          <cell r="A117" t="str">
            <v>High Peak</v>
          </cell>
          <cell r="B117">
            <v>110</v>
          </cell>
          <cell r="C117" t="str">
            <v>104 - 117</v>
          </cell>
          <cell r="D117">
            <v>14</v>
          </cell>
          <cell r="E117" t="str">
            <v>85 - 129</v>
          </cell>
          <cell r="F117">
            <v>15</v>
          </cell>
        </row>
        <row r="118">
          <cell r="A118" t="str">
            <v>North East Derbyshire</v>
          </cell>
          <cell r="B118">
            <v>110</v>
          </cell>
          <cell r="C118" t="str">
            <v>101 - 121</v>
          </cell>
          <cell r="D118">
            <v>18</v>
          </cell>
          <cell r="E118" t="str">
            <v>81 - 145</v>
          </cell>
          <cell r="F118">
            <v>10</v>
          </cell>
        </row>
        <row r="119">
          <cell r="A119" t="str">
            <v>South Derbyshire</v>
          </cell>
          <cell r="B119">
            <v>106</v>
          </cell>
          <cell r="C119" t="str">
            <v>101 - 111</v>
          </cell>
          <cell r="D119">
            <v>11</v>
          </cell>
          <cell r="E119" t="str">
            <v>91 - 130</v>
          </cell>
          <cell r="F119">
            <v>15</v>
          </cell>
        </row>
        <row r="120">
          <cell r="A120" t="str">
            <v>Leicestershire and Rutland</v>
          </cell>
          <cell r="B120">
            <v>102</v>
          </cell>
          <cell r="C120" t="str">
            <v>100 - 104</v>
          </cell>
          <cell r="D120">
            <v>13</v>
          </cell>
          <cell r="E120" t="str">
            <v>77 - 144</v>
          </cell>
          <cell r="F120">
            <v>110</v>
          </cell>
        </row>
        <row r="121">
          <cell r="A121" t="str">
            <v>Charnwood</v>
          </cell>
          <cell r="B121">
            <v>101</v>
          </cell>
          <cell r="C121" t="str">
            <v>95 - 107</v>
          </cell>
          <cell r="D121">
            <v>12</v>
          </cell>
          <cell r="E121" t="str">
            <v>78 - 116</v>
          </cell>
          <cell r="F121">
            <v>13</v>
          </cell>
        </row>
        <row r="122">
          <cell r="A122" t="str">
            <v>Harborough</v>
          </cell>
          <cell r="B122">
            <v>105</v>
          </cell>
          <cell r="C122" t="str">
            <v>95 - 116</v>
          </cell>
          <cell r="D122">
            <v>10</v>
          </cell>
          <cell r="E122" t="str">
            <v>93 - 117</v>
          </cell>
          <cell r="F122">
            <v>4</v>
          </cell>
        </row>
        <row r="123">
          <cell r="A123" t="str">
            <v>Hinckley and Bosworth</v>
          </cell>
          <cell r="B123">
            <v>99</v>
          </cell>
          <cell r="C123" t="str">
            <v>93 - 106</v>
          </cell>
          <cell r="D123">
            <v>9</v>
          </cell>
          <cell r="E123" t="str">
            <v>85 - 109</v>
          </cell>
          <cell r="F123">
            <v>7</v>
          </cell>
        </row>
        <row r="124">
          <cell r="A124" t="str">
            <v>Leicester</v>
          </cell>
          <cell r="B124">
            <v>102</v>
          </cell>
          <cell r="C124" t="str">
            <v>99 - 105</v>
          </cell>
          <cell r="D124">
            <v>12</v>
          </cell>
          <cell r="E124" t="str">
            <v>82 - 144</v>
          </cell>
          <cell r="F124">
            <v>42</v>
          </cell>
        </row>
        <row r="125">
          <cell r="A125" t="str">
            <v>Melton</v>
          </cell>
          <cell r="B125">
            <v>105</v>
          </cell>
          <cell r="C125" t="str">
            <v>99 - 112</v>
          </cell>
          <cell r="D125">
            <v>7</v>
          </cell>
          <cell r="E125" t="str">
            <v>97 - 117</v>
          </cell>
          <cell r="F125">
            <v>5</v>
          </cell>
        </row>
        <row r="126">
          <cell r="A126" t="str">
            <v>North West Leicestershire</v>
          </cell>
          <cell r="B126">
            <v>101</v>
          </cell>
          <cell r="C126" t="str">
            <v>96 - 108</v>
          </cell>
          <cell r="D126">
            <v>17</v>
          </cell>
          <cell r="E126" t="str">
            <v>78 - 141</v>
          </cell>
          <cell r="F126">
            <v>22</v>
          </cell>
        </row>
        <row r="127">
          <cell r="A127" t="str">
            <v>Oadby and Wigston</v>
          </cell>
          <cell r="B127">
            <v>99</v>
          </cell>
          <cell r="C127" t="str">
            <v>91 - 109</v>
          </cell>
          <cell r="D127">
            <v>13</v>
          </cell>
          <cell r="E127" t="str">
            <v>77 - 122</v>
          </cell>
          <cell r="F127">
            <v>8</v>
          </cell>
        </row>
        <row r="128">
          <cell r="A128" t="str">
            <v>Rutland</v>
          </cell>
          <cell r="B128">
            <v>105</v>
          </cell>
          <cell r="C128" t="str">
            <v>97 - 114</v>
          </cell>
          <cell r="D128">
            <v>10</v>
          </cell>
          <cell r="E128" t="str">
            <v>89 - 117</v>
          </cell>
          <cell r="F128">
            <v>6</v>
          </cell>
        </row>
        <row r="129">
          <cell r="A129" t="str">
            <v>Lincolnshire</v>
          </cell>
          <cell r="B129">
            <v>102</v>
          </cell>
          <cell r="C129" t="str">
            <v>100 - 104</v>
          </cell>
          <cell r="D129">
            <v>11</v>
          </cell>
          <cell r="E129" t="str">
            <v>82 - 135</v>
          </cell>
          <cell r="F129">
            <v>90</v>
          </cell>
        </row>
        <row r="130">
          <cell r="A130" t="str">
            <v>Boston</v>
          </cell>
          <cell r="B130">
            <v>104</v>
          </cell>
          <cell r="C130" t="str">
            <v>97 - 110</v>
          </cell>
          <cell r="D130">
            <v>13</v>
          </cell>
          <cell r="E130" t="str">
            <v>90 - 135</v>
          </cell>
          <cell r="F130">
            <v>12</v>
          </cell>
        </row>
        <row r="131">
          <cell r="A131" t="str">
            <v>East Lindsey</v>
          </cell>
          <cell r="B131">
            <v>103</v>
          </cell>
          <cell r="C131" t="str">
            <v>98 - 108</v>
          </cell>
          <cell r="D131">
            <v>10</v>
          </cell>
          <cell r="E131" t="str">
            <v>85 - 121</v>
          </cell>
          <cell r="F131">
            <v>14</v>
          </cell>
        </row>
        <row r="132">
          <cell r="A132" t="str">
            <v>Lincoln</v>
          </cell>
          <cell r="B132">
            <v>99</v>
          </cell>
          <cell r="C132" t="str">
            <v>95 - 103</v>
          </cell>
          <cell r="D132">
            <v>9</v>
          </cell>
          <cell r="E132" t="str">
            <v>87 - 122</v>
          </cell>
          <cell r="F132">
            <v>17</v>
          </cell>
        </row>
        <row r="133">
          <cell r="A133" t="str">
            <v>North Kesteven</v>
          </cell>
          <cell r="B133">
            <v>108</v>
          </cell>
          <cell r="C133" t="str">
            <v>100 - 116</v>
          </cell>
          <cell r="D133">
            <v>12</v>
          </cell>
          <cell r="E133" t="str">
            <v>92 - 125</v>
          </cell>
          <cell r="F133">
            <v>8</v>
          </cell>
        </row>
        <row r="134">
          <cell r="A134" t="str">
            <v>South Holland</v>
          </cell>
          <cell r="B134">
            <v>98</v>
          </cell>
          <cell r="C134" t="str">
            <v>91 - 105</v>
          </cell>
          <cell r="D134">
            <v>9</v>
          </cell>
          <cell r="E134" t="str">
            <v>89 - 110</v>
          </cell>
          <cell r="F134">
            <v>6</v>
          </cell>
        </row>
        <row r="135">
          <cell r="A135" t="str">
            <v>South Kesteven</v>
          </cell>
          <cell r="B135">
            <v>100</v>
          </cell>
          <cell r="C135" t="str">
            <v>96 - 104</v>
          </cell>
          <cell r="D135">
            <v>11</v>
          </cell>
          <cell r="E135" t="str">
            <v>82 - 129</v>
          </cell>
          <cell r="F135">
            <v>21</v>
          </cell>
        </row>
        <row r="136">
          <cell r="A136" t="str">
            <v>West Lindsey</v>
          </cell>
          <cell r="B136">
            <v>104</v>
          </cell>
          <cell r="C136" t="str">
            <v>99 - 108</v>
          </cell>
          <cell r="D136">
            <v>10</v>
          </cell>
          <cell r="E136" t="str">
            <v>91 - 124</v>
          </cell>
          <cell r="F136">
            <v>12</v>
          </cell>
        </row>
        <row r="137">
          <cell r="A137" t="str">
            <v>Northamptonshire</v>
          </cell>
          <cell r="B137">
            <v>107</v>
          </cell>
          <cell r="C137" t="str">
            <v>105 - 108</v>
          </cell>
          <cell r="D137">
            <v>11</v>
          </cell>
          <cell r="E137" t="str">
            <v>80 - 134</v>
          </cell>
          <cell r="F137">
            <v>151</v>
          </cell>
        </row>
        <row r="138">
          <cell r="A138" t="str">
            <v>Corby</v>
          </cell>
          <cell r="B138">
            <v>101</v>
          </cell>
          <cell r="C138" t="str">
            <v>96 - 107</v>
          </cell>
          <cell r="D138">
            <v>13</v>
          </cell>
          <cell r="E138" t="str">
            <v>81 - 125</v>
          </cell>
          <cell r="F138">
            <v>14</v>
          </cell>
        </row>
        <row r="139">
          <cell r="A139" t="str">
            <v>Daventry</v>
          </cell>
          <cell r="B139">
            <v>107</v>
          </cell>
          <cell r="C139" t="str">
            <v>104 - 110</v>
          </cell>
          <cell r="D139">
            <v>8</v>
          </cell>
          <cell r="E139" t="str">
            <v>95 - 125</v>
          </cell>
          <cell r="F139">
            <v>21</v>
          </cell>
        </row>
        <row r="140">
          <cell r="A140" t="str">
            <v>East Northamptonshire</v>
          </cell>
          <cell r="B140">
            <v>112</v>
          </cell>
          <cell r="C140" t="str">
            <v>108 - 116</v>
          </cell>
          <cell r="D140">
            <v>9</v>
          </cell>
          <cell r="E140" t="str">
            <v>100 - 129</v>
          </cell>
          <cell r="F140">
            <v>14</v>
          </cell>
        </row>
        <row r="141">
          <cell r="A141" t="str">
            <v>Kettering</v>
          </cell>
          <cell r="B141">
            <v>107</v>
          </cell>
          <cell r="C141" t="str">
            <v>103 - 111</v>
          </cell>
          <cell r="D141">
            <v>11</v>
          </cell>
          <cell r="E141" t="str">
            <v>88 - 131</v>
          </cell>
          <cell r="F141">
            <v>24</v>
          </cell>
        </row>
        <row r="142">
          <cell r="A142" t="str">
            <v>Northampton</v>
          </cell>
          <cell r="B142">
            <v>106</v>
          </cell>
          <cell r="C142" t="str">
            <v>103 - 109</v>
          </cell>
          <cell r="D142">
            <v>13</v>
          </cell>
          <cell r="E142" t="str">
            <v>80 - 134</v>
          </cell>
          <cell r="F142">
            <v>53</v>
          </cell>
        </row>
        <row r="143">
          <cell r="A143" t="str">
            <v>South Northamptonshire</v>
          </cell>
          <cell r="B143">
            <v>109</v>
          </cell>
          <cell r="C143" t="str">
            <v>104 - 114</v>
          </cell>
          <cell r="D143">
            <v>11</v>
          </cell>
          <cell r="E143" t="str">
            <v>99 - 131</v>
          </cell>
          <cell r="F143">
            <v>12</v>
          </cell>
        </row>
        <row r="144">
          <cell r="A144" t="str">
            <v>Wellingborough</v>
          </cell>
          <cell r="B144">
            <v>108</v>
          </cell>
          <cell r="C144" t="str">
            <v>103 - 113</v>
          </cell>
          <cell r="D144">
            <v>10</v>
          </cell>
          <cell r="E144" t="str">
            <v>86 - 129</v>
          </cell>
          <cell r="F144">
            <v>13</v>
          </cell>
        </row>
        <row r="145">
          <cell r="A145" t="str">
            <v>Nottinghamshire</v>
          </cell>
          <cell r="B145">
            <v>101</v>
          </cell>
          <cell r="C145" t="str">
            <v>100 - 102</v>
          </cell>
          <cell r="D145">
            <v>11</v>
          </cell>
          <cell r="E145" t="str">
            <v>79 - 146</v>
          </cell>
          <cell r="F145">
            <v>153</v>
          </cell>
        </row>
        <row r="146">
          <cell r="A146" t="str">
            <v>Ashfield</v>
          </cell>
          <cell r="B146">
            <v>96</v>
          </cell>
          <cell r="C146" t="str">
            <v>91 - 103</v>
          </cell>
          <cell r="D146">
            <v>11</v>
          </cell>
          <cell r="E146" t="str">
            <v>79 - 117</v>
          </cell>
          <cell r="F146">
            <v>11</v>
          </cell>
        </row>
        <row r="147">
          <cell r="A147" t="str">
            <v>Bassetlaw</v>
          </cell>
          <cell r="B147">
            <v>102</v>
          </cell>
          <cell r="C147" t="str">
            <v>94 - 111</v>
          </cell>
          <cell r="D147">
            <v>13</v>
          </cell>
          <cell r="E147" t="str">
            <v>82 - 119</v>
          </cell>
          <cell r="F147">
            <v>8</v>
          </cell>
        </row>
        <row r="148">
          <cell r="A148" t="str">
            <v>Broxtowe</v>
          </cell>
          <cell r="B148">
            <v>102</v>
          </cell>
          <cell r="C148" t="str">
            <v>99 - 106</v>
          </cell>
          <cell r="D148">
            <v>8</v>
          </cell>
          <cell r="E148" t="str">
            <v>90 - 116</v>
          </cell>
          <cell r="F148">
            <v>17</v>
          </cell>
        </row>
        <row r="149">
          <cell r="A149" t="str">
            <v>Gedling</v>
          </cell>
          <cell r="B149">
            <v>98</v>
          </cell>
          <cell r="C149" t="str">
            <v>94 - 103</v>
          </cell>
          <cell r="D149">
            <v>10</v>
          </cell>
          <cell r="E149" t="str">
            <v>85 - 117</v>
          </cell>
          <cell r="F149">
            <v>13</v>
          </cell>
        </row>
        <row r="150">
          <cell r="A150" t="str">
            <v>Mansfield</v>
          </cell>
          <cell r="B150">
            <v>97</v>
          </cell>
          <cell r="C150" t="str">
            <v>93 - 100</v>
          </cell>
          <cell r="D150">
            <v>7</v>
          </cell>
          <cell r="E150" t="str">
            <v>84 - 112</v>
          </cell>
          <cell r="F150">
            <v>14</v>
          </cell>
        </row>
        <row r="151">
          <cell r="A151" t="str">
            <v>Newark and Sherwood</v>
          </cell>
          <cell r="B151">
            <v>101</v>
          </cell>
          <cell r="C151" t="str">
            <v>95 - 108</v>
          </cell>
          <cell r="D151">
            <v>12</v>
          </cell>
          <cell r="E151" t="str">
            <v>82 - 122</v>
          </cell>
          <cell r="F151">
            <v>11</v>
          </cell>
        </row>
        <row r="152">
          <cell r="A152" t="str">
            <v>Nottingham</v>
          </cell>
          <cell r="B152">
            <v>102</v>
          </cell>
          <cell r="C152" t="str">
            <v>100 - 105</v>
          </cell>
          <cell r="D152">
            <v>13</v>
          </cell>
          <cell r="E152" t="str">
            <v>80 - 146</v>
          </cell>
          <cell r="F152">
            <v>64</v>
          </cell>
        </row>
        <row r="153">
          <cell r="A153" t="str">
            <v>Rushcliffe</v>
          </cell>
          <cell r="B153">
            <v>103</v>
          </cell>
          <cell r="C153" t="str">
            <v>99 - 107</v>
          </cell>
          <cell r="D153">
            <v>9</v>
          </cell>
          <cell r="E153" t="str">
            <v>87 - 126</v>
          </cell>
          <cell r="F153">
            <v>15</v>
          </cell>
        </row>
        <row r="154">
          <cell r="A154" t="str">
            <v>West Midlands</v>
          </cell>
          <cell r="B154">
            <v>93</v>
          </cell>
          <cell r="C154" t="str">
            <v>93 - 94</v>
          </cell>
          <cell r="D154">
            <v>11</v>
          </cell>
          <cell r="E154" t="str">
            <v>65 - 158</v>
          </cell>
          <cell r="F154">
            <v>963</v>
          </cell>
        </row>
        <row r="155">
          <cell r="A155" t="str">
            <v>Herefordshire</v>
          </cell>
          <cell r="B155">
            <v>90</v>
          </cell>
          <cell r="C155" t="str">
            <v>88 - 93</v>
          </cell>
          <cell r="D155">
            <v>11</v>
          </cell>
          <cell r="E155" t="str">
            <v>73 - 123</v>
          </cell>
          <cell r="F155">
            <v>47</v>
          </cell>
        </row>
        <row r="156">
          <cell r="A156" t="str">
            <v>Shropshire</v>
          </cell>
          <cell r="B156">
            <v>93</v>
          </cell>
          <cell r="C156" t="str">
            <v>91 - 95</v>
          </cell>
          <cell r="D156">
            <v>10</v>
          </cell>
          <cell r="E156" t="str">
            <v>73 - 118</v>
          </cell>
          <cell r="F156">
            <v>98</v>
          </cell>
        </row>
        <row r="157">
          <cell r="A157" t="str">
            <v>Bridgnorth</v>
          </cell>
          <cell r="B157">
            <v>93</v>
          </cell>
          <cell r="C157" t="str">
            <v>90 - 96</v>
          </cell>
          <cell r="D157">
            <v>4</v>
          </cell>
          <cell r="E157" t="str">
            <v>85 - 98</v>
          </cell>
          <cell r="F157">
            <v>7</v>
          </cell>
        </row>
        <row r="158">
          <cell r="A158" t="str">
            <v>North Shropshire</v>
          </cell>
          <cell r="B158">
            <v>93</v>
          </cell>
          <cell r="C158" t="str">
            <v>89 - 98</v>
          </cell>
          <cell r="D158">
            <v>9</v>
          </cell>
          <cell r="E158" t="str">
            <v>73 - 107</v>
          </cell>
          <cell r="F158">
            <v>13</v>
          </cell>
        </row>
        <row r="159">
          <cell r="A159" t="str">
            <v>Oswestry</v>
          </cell>
          <cell r="B159">
            <v>97</v>
          </cell>
          <cell r="C159" t="str">
            <v>90 - 105</v>
          </cell>
          <cell r="D159">
            <v>13</v>
          </cell>
          <cell r="E159" t="str">
            <v>77 - 118</v>
          </cell>
          <cell r="F159">
            <v>9</v>
          </cell>
        </row>
        <row r="160">
          <cell r="A160" t="str">
            <v>Shrewsbury and Atcham</v>
          </cell>
          <cell r="B160">
            <v>97</v>
          </cell>
          <cell r="C160" t="str">
            <v>92 - 101</v>
          </cell>
          <cell r="D160">
            <v>11</v>
          </cell>
          <cell r="E160" t="str">
            <v>75 - 115</v>
          </cell>
          <cell r="F160">
            <v>20</v>
          </cell>
        </row>
        <row r="161">
          <cell r="A161" t="str">
            <v>South Shropshire</v>
          </cell>
          <cell r="B161">
            <v>98</v>
          </cell>
          <cell r="C161" t="str">
            <v>92 - 106</v>
          </cell>
          <cell r="D161">
            <v>12</v>
          </cell>
          <cell r="E161" t="str">
            <v>79 - 118</v>
          </cell>
          <cell r="F161">
            <v>10</v>
          </cell>
        </row>
        <row r="162">
          <cell r="A162" t="str">
            <v>Telford and Wrekin</v>
          </cell>
          <cell r="B162">
            <v>89</v>
          </cell>
          <cell r="C162" t="str">
            <v>87 - 92</v>
          </cell>
          <cell r="D162">
            <v>9</v>
          </cell>
          <cell r="E162" t="str">
            <v>75 - 114</v>
          </cell>
          <cell r="F162">
            <v>38</v>
          </cell>
        </row>
        <row r="163">
          <cell r="A163" t="str">
            <v>Staffordshire</v>
          </cell>
          <cell r="B163">
            <v>92</v>
          </cell>
          <cell r="C163" t="str">
            <v>90 - 93</v>
          </cell>
          <cell r="D163">
            <v>11</v>
          </cell>
          <cell r="E163" t="str">
            <v>67 - 129</v>
          </cell>
          <cell r="F163">
            <v>152</v>
          </cell>
        </row>
        <row r="164">
          <cell r="A164" t="str">
            <v>Cannock Chase</v>
          </cell>
          <cell r="B164">
            <v>95</v>
          </cell>
          <cell r="C164" t="str">
            <v>88 - 102</v>
          </cell>
          <cell r="D164">
            <v>11</v>
          </cell>
          <cell r="E164" t="str">
            <v>80 - 114</v>
          </cell>
          <cell r="F164">
            <v>8</v>
          </cell>
        </row>
        <row r="165">
          <cell r="A165" t="str">
            <v>East Staffordshire</v>
          </cell>
          <cell r="B165">
            <v>87</v>
          </cell>
          <cell r="C165" t="str">
            <v>84 - 90</v>
          </cell>
          <cell r="D165">
            <v>8</v>
          </cell>
          <cell r="E165" t="str">
            <v>67 - 106</v>
          </cell>
          <cell r="F165">
            <v>23</v>
          </cell>
        </row>
        <row r="166">
          <cell r="A166" t="str">
            <v>Lichfield</v>
          </cell>
          <cell r="B166">
            <v>97</v>
          </cell>
          <cell r="C166" t="str">
            <v>92 - 102</v>
          </cell>
          <cell r="D166">
            <v>12</v>
          </cell>
          <cell r="E166" t="str">
            <v>84 - 124</v>
          </cell>
          <cell r="F166">
            <v>14</v>
          </cell>
        </row>
        <row r="167">
          <cell r="A167" t="str">
            <v>Newcastle-under-Lyme</v>
          </cell>
          <cell r="B167">
            <v>92</v>
          </cell>
          <cell r="C167" t="str">
            <v>89 - 96</v>
          </cell>
          <cell r="D167">
            <v>10</v>
          </cell>
          <cell r="E167" t="str">
            <v>77 - 114</v>
          </cell>
          <cell r="F167">
            <v>27</v>
          </cell>
        </row>
        <row r="168">
          <cell r="A168" t="str">
            <v>South Staffordshire</v>
          </cell>
          <cell r="B168">
            <v>94</v>
          </cell>
          <cell r="C168" t="str">
            <v>87 - 102</v>
          </cell>
          <cell r="D168">
            <v>9</v>
          </cell>
          <cell r="E168" t="str">
            <v>84 - 108</v>
          </cell>
          <cell r="F168">
            <v>5</v>
          </cell>
        </row>
        <row r="169">
          <cell r="A169" t="str">
            <v>Stafford</v>
          </cell>
          <cell r="B169">
            <v>95</v>
          </cell>
          <cell r="C169" t="str">
            <v>91 - 99</v>
          </cell>
          <cell r="D169">
            <v>11</v>
          </cell>
          <cell r="E169" t="str">
            <v>75 - 116</v>
          </cell>
          <cell r="F169">
            <v>22</v>
          </cell>
        </row>
        <row r="170">
          <cell r="A170" t="str">
            <v>Staffordshire Moorlands</v>
          </cell>
          <cell r="B170">
            <v>88</v>
          </cell>
          <cell r="C170" t="str">
            <v>84 - 93</v>
          </cell>
          <cell r="D170">
            <v>9</v>
          </cell>
          <cell r="E170" t="str">
            <v>74 - 105</v>
          </cell>
          <cell r="F170">
            <v>12</v>
          </cell>
        </row>
        <row r="171">
          <cell r="A171" t="str">
            <v>Stoke-on-Trent</v>
          </cell>
          <cell r="B171">
            <v>92</v>
          </cell>
          <cell r="C171" t="str">
            <v>89 - 95</v>
          </cell>
          <cell r="D171">
            <v>10</v>
          </cell>
          <cell r="E171" t="str">
            <v>69 - 129</v>
          </cell>
          <cell r="F171">
            <v>35</v>
          </cell>
        </row>
        <row r="172">
          <cell r="A172" t="str">
            <v>Tamworth</v>
          </cell>
          <cell r="B172">
            <v>86</v>
          </cell>
          <cell r="C172" t="str">
            <v>81 - 92</v>
          </cell>
          <cell r="D172">
            <v>7</v>
          </cell>
          <cell r="E172" t="str">
            <v>77 - 93</v>
          </cell>
          <cell r="F172">
            <v>6</v>
          </cell>
        </row>
        <row r="173">
          <cell r="A173" t="str">
            <v>Warwickshire</v>
          </cell>
          <cell r="B173">
            <v>96</v>
          </cell>
          <cell r="C173" t="str">
            <v>94 - 97</v>
          </cell>
          <cell r="D173">
            <v>11</v>
          </cell>
          <cell r="E173" t="str">
            <v>71 - 149</v>
          </cell>
          <cell r="F173">
            <v>120</v>
          </cell>
        </row>
        <row r="174">
          <cell r="A174" t="str">
            <v>North Warwickshire</v>
          </cell>
          <cell r="B174">
            <v>95</v>
          </cell>
          <cell r="C174" t="str">
            <v>92 - 99</v>
          </cell>
          <cell r="D174">
            <v>7</v>
          </cell>
          <cell r="E174" t="str">
            <v>89 - 111</v>
          </cell>
          <cell r="F174">
            <v>11</v>
          </cell>
        </row>
        <row r="175">
          <cell r="A175" t="str">
            <v>Nuneaton and Bedworth</v>
          </cell>
          <cell r="B175">
            <v>92</v>
          </cell>
          <cell r="C175" t="str">
            <v>89 - 96</v>
          </cell>
          <cell r="D175">
            <v>11</v>
          </cell>
          <cell r="E175" t="str">
            <v>71 - 118</v>
          </cell>
          <cell r="F175">
            <v>24</v>
          </cell>
        </row>
        <row r="176">
          <cell r="A176" t="str">
            <v>Rugby</v>
          </cell>
          <cell r="B176">
            <v>96</v>
          </cell>
          <cell r="C176" t="str">
            <v>93 - 100</v>
          </cell>
          <cell r="D176">
            <v>10</v>
          </cell>
          <cell r="E176" t="str">
            <v>82 - 120</v>
          </cell>
          <cell r="F176">
            <v>19</v>
          </cell>
        </row>
        <row r="177">
          <cell r="A177" t="str">
            <v>Stratford-on-Avon</v>
          </cell>
          <cell r="B177">
            <v>97</v>
          </cell>
          <cell r="C177" t="str">
            <v>94 - 100</v>
          </cell>
          <cell r="D177">
            <v>8</v>
          </cell>
          <cell r="E177" t="str">
            <v>83 - 118</v>
          </cell>
          <cell r="F177">
            <v>26</v>
          </cell>
        </row>
        <row r="178">
          <cell r="A178" t="str">
            <v>Warwick</v>
          </cell>
          <cell r="B178">
            <v>97</v>
          </cell>
          <cell r="C178" t="str">
            <v>94 - 100</v>
          </cell>
          <cell r="D178">
            <v>13</v>
          </cell>
          <cell r="E178" t="str">
            <v>78 - 149</v>
          </cell>
          <cell r="F178">
            <v>40</v>
          </cell>
        </row>
        <row r="179">
          <cell r="A179" t="str">
            <v>West Midlands</v>
          </cell>
          <cell r="B179">
            <v>93</v>
          </cell>
          <cell r="C179" t="str">
            <v>92 - 94</v>
          </cell>
          <cell r="D179">
            <v>10</v>
          </cell>
          <cell r="E179" t="str">
            <v>65 - 133</v>
          </cell>
          <cell r="F179">
            <v>435</v>
          </cell>
        </row>
        <row r="180">
          <cell r="A180" t="str">
            <v>Birmingham</v>
          </cell>
          <cell r="B180">
            <v>94</v>
          </cell>
          <cell r="C180" t="str">
            <v>93 - 96</v>
          </cell>
          <cell r="D180">
            <v>10</v>
          </cell>
          <cell r="E180" t="str">
            <v>65 - 132</v>
          </cell>
          <cell r="F180">
            <v>141</v>
          </cell>
        </row>
        <row r="181">
          <cell r="A181" t="str">
            <v>Coventry</v>
          </cell>
          <cell r="B181">
            <v>94</v>
          </cell>
          <cell r="C181" t="str">
            <v>92 - 96</v>
          </cell>
          <cell r="D181">
            <v>10</v>
          </cell>
          <cell r="E181" t="str">
            <v>70 - 130</v>
          </cell>
          <cell r="F181">
            <v>70</v>
          </cell>
        </row>
        <row r="182">
          <cell r="A182" t="str">
            <v>Dudley</v>
          </cell>
          <cell r="B182">
            <v>91</v>
          </cell>
          <cell r="C182" t="str">
            <v>89 - 93</v>
          </cell>
          <cell r="D182">
            <v>11</v>
          </cell>
          <cell r="E182" t="str">
            <v>73 - 133</v>
          </cell>
          <cell r="F182">
            <v>56</v>
          </cell>
        </row>
        <row r="183">
          <cell r="A183" t="str">
            <v>Sandwell</v>
          </cell>
          <cell r="B183">
            <v>94</v>
          </cell>
          <cell r="C183" t="str">
            <v>92 - 97</v>
          </cell>
          <cell r="D183">
            <v>11</v>
          </cell>
          <cell r="E183" t="str">
            <v>75 - 127</v>
          </cell>
          <cell r="F183">
            <v>61</v>
          </cell>
        </row>
        <row r="184">
          <cell r="A184" t="str">
            <v>Solihull</v>
          </cell>
          <cell r="B184">
            <v>92</v>
          </cell>
          <cell r="C184" t="str">
            <v>90 - 95</v>
          </cell>
          <cell r="D184">
            <v>10</v>
          </cell>
          <cell r="E184" t="str">
            <v>76 - 121</v>
          </cell>
          <cell r="F184">
            <v>43</v>
          </cell>
        </row>
        <row r="185">
          <cell r="A185" t="str">
            <v>Walsall</v>
          </cell>
          <cell r="B185">
            <v>90</v>
          </cell>
          <cell r="C185" t="str">
            <v>86 - 95</v>
          </cell>
          <cell r="D185">
            <v>12</v>
          </cell>
          <cell r="E185" t="str">
            <v>73 - 111</v>
          </cell>
          <cell r="F185">
            <v>19</v>
          </cell>
        </row>
        <row r="186">
          <cell r="A186" t="str">
            <v>Wolverhampton</v>
          </cell>
          <cell r="B186">
            <v>93</v>
          </cell>
          <cell r="C186" t="str">
            <v>91 - 96</v>
          </cell>
          <cell r="D186">
            <v>10</v>
          </cell>
          <cell r="E186" t="str">
            <v>74 - 114</v>
          </cell>
          <cell r="F186">
            <v>45</v>
          </cell>
        </row>
        <row r="187">
          <cell r="A187" t="str">
            <v>Worcestershire</v>
          </cell>
          <cell r="B187">
            <v>96</v>
          </cell>
          <cell r="C187" t="str">
            <v>94 - 98</v>
          </cell>
          <cell r="D187">
            <v>12</v>
          </cell>
          <cell r="E187" t="str">
            <v>71 - 158</v>
          </cell>
          <cell r="F187">
            <v>111</v>
          </cell>
        </row>
        <row r="188">
          <cell r="A188" t="str">
            <v>Bromsgrove</v>
          </cell>
          <cell r="B188">
            <v>95</v>
          </cell>
          <cell r="C188" t="str">
            <v>92 - 98</v>
          </cell>
          <cell r="D188">
            <v>9</v>
          </cell>
          <cell r="E188" t="str">
            <v>77 - 115</v>
          </cell>
          <cell r="F188">
            <v>25</v>
          </cell>
        </row>
        <row r="189">
          <cell r="A189" t="str">
            <v>Malvern Hills</v>
          </cell>
          <cell r="B189">
            <v>101</v>
          </cell>
          <cell r="C189" t="str">
            <v>92 - 111</v>
          </cell>
          <cell r="D189">
            <v>21</v>
          </cell>
          <cell r="E189" t="str">
            <v>83 - 158</v>
          </cell>
          <cell r="F189">
            <v>11</v>
          </cell>
        </row>
        <row r="190">
          <cell r="A190" t="str">
            <v>Redditch</v>
          </cell>
          <cell r="B190">
            <v>90</v>
          </cell>
          <cell r="C190" t="str">
            <v>86 - 93</v>
          </cell>
          <cell r="D190">
            <v>9</v>
          </cell>
          <cell r="E190" t="str">
            <v>73 - 112</v>
          </cell>
          <cell r="F190">
            <v>17</v>
          </cell>
        </row>
        <row r="191">
          <cell r="A191" t="str">
            <v>Worcester</v>
          </cell>
          <cell r="B191">
            <v>95</v>
          </cell>
          <cell r="C191" t="str">
            <v>89 - 102</v>
          </cell>
          <cell r="D191">
            <v>16</v>
          </cell>
          <cell r="E191" t="str">
            <v>71 - 128</v>
          </cell>
          <cell r="F191">
            <v>18</v>
          </cell>
        </row>
        <row r="192">
          <cell r="A192" t="str">
            <v>Wychavon</v>
          </cell>
          <cell r="B192">
            <v>99</v>
          </cell>
          <cell r="C192" t="str">
            <v>96 - 102</v>
          </cell>
          <cell r="D192">
            <v>8</v>
          </cell>
          <cell r="E192" t="str">
            <v>85 - 119</v>
          </cell>
          <cell r="F192">
            <v>21</v>
          </cell>
        </row>
        <row r="193">
          <cell r="A193" t="str">
            <v>Wyre Forest</v>
          </cell>
          <cell r="B193">
            <v>98</v>
          </cell>
          <cell r="C193" t="str">
            <v>94 - 102</v>
          </cell>
          <cell r="D193">
            <v>11</v>
          </cell>
          <cell r="E193" t="str">
            <v>83 - 120</v>
          </cell>
          <cell r="F193">
            <v>19</v>
          </cell>
        </row>
        <row r="194">
          <cell r="A194" t="str">
            <v>East of England</v>
          </cell>
          <cell r="B194">
            <v>103</v>
          </cell>
          <cell r="C194" t="str">
            <v>102 - 103</v>
          </cell>
          <cell r="D194">
            <v>12</v>
          </cell>
          <cell r="E194" t="str">
            <v>71 - 164</v>
          </cell>
          <cell r="F194">
            <v>1031</v>
          </cell>
        </row>
        <row r="195">
          <cell r="A195" t="str">
            <v>Bedfordshire</v>
          </cell>
          <cell r="B195">
            <v>106</v>
          </cell>
          <cell r="C195" t="str">
            <v>104 - 108</v>
          </cell>
          <cell r="D195">
            <v>12</v>
          </cell>
          <cell r="E195" t="str">
            <v>78 - 141</v>
          </cell>
          <cell r="F195">
            <v>84</v>
          </cell>
        </row>
        <row r="196">
          <cell r="A196" t="str">
            <v>Bedford</v>
          </cell>
          <cell r="B196">
            <v>103</v>
          </cell>
          <cell r="C196" t="str">
            <v>99 - 106</v>
          </cell>
          <cell r="D196">
            <v>11</v>
          </cell>
          <cell r="E196" t="str">
            <v>78 - 125</v>
          </cell>
          <cell r="F196">
            <v>29</v>
          </cell>
        </row>
        <row r="197">
          <cell r="A197" t="str">
            <v>Luton</v>
          </cell>
          <cell r="B197">
            <v>108</v>
          </cell>
          <cell r="C197" t="str">
            <v>104 - 111</v>
          </cell>
          <cell r="D197">
            <v>12</v>
          </cell>
          <cell r="E197" t="str">
            <v>91 - 141</v>
          </cell>
          <cell r="F197">
            <v>28</v>
          </cell>
        </row>
        <row r="198">
          <cell r="A198" t="str">
            <v>Mid Bedfordshire</v>
          </cell>
          <cell r="B198">
            <v>107</v>
          </cell>
          <cell r="C198" t="str">
            <v>102 - 112</v>
          </cell>
          <cell r="D198">
            <v>12</v>
          </cell>
          <cell r="E198" t="str">
            <v>89 - 131</v>
          </cell>
          <cell r="F198">
            <v>17</v>
          </cell>
        </row>
        <row r="199">
          <cell r="A199" t="str">
            <v>South Bedfordshire</v>
          </cell>
          <cell r="B199">
            <v>109</v>
          </cell>
          <cell r="C199" t="str">
            <v>100 - 118</v>
          </cell>
          <cell r="D199">
            <v>15</v>
          </cell>
          <cell r="E199" t="str">
            <v>83 - 129</v>
          </cell>
          <cell r="F199">
            <v>10</v>
          </cell>
        </row>
        <row r="200">
          <cell r="A200" t="str">
            <v>Cambridgeshire</v>
          </cell>
          <cell r="B200">
            <v>101</v>
          </cell>
          <cell r="C200" t="str">
            <v>100 - 103</v>
          </cell>
          <cell r="D200">
            <v>12</v>
          </cell>
          <cell r="E200" t="str">
            <v>71 - 150</v>
          </cell>
          <cell r="F200">
            <v>208</v>
          </cell>
        </row>
        <row r="201">
          <cell r="A201" t="str">
            <v>Cambridge</v>
          </cell>
          <cell r="B201">
            <v>105</v>
          </cell>
          <cell r="C201" t="str">
            <v>102 - 107</v>
          </cell>
          <cell r="D201">
            <v>12</v>
          </cell>
          <cell r="E201" t="str">
            <v>85 - 137</v>
          </cell>
          <cell r="F201">
            <v>72</v>
          </cell>
        </row>
        <row r="202">
          <cell r="A202" t="str">
            <v>East Cambridgeshire</v>
          </cell>
          <cell r="B202">
            <v>101</v>
          </cell>
          <cell r="C202" t="str">
            <v>95 - 108</v>
          </cell>
          <cell r="D202">
            <v>15</v>
          </cell>
          <cell r="E202" t="str">
            <v>85 - 141</v>
          </cell>
          <cell r="F202">
            <v>14</v>
          </cell>
        </row>
        <row r="203">
          <cell r="A203" t="str">
            <v>Fenland</v>
          </cell>
          <cell r="B203">
            <v>102</v>
          </cell>
          <cell r="C203" t="str">
            <v>98 - 107</v>
          </cell>
          <cell r="D203">
            <v>12</v>
          </cell>
          <cell r="E203" t="str">
            <v>86 - 127</v>
          </cell>
          <cell r="F203">
            <v>16</v>
          </cell>
        </row>
        <row r="204">
          <cell r="A204" t="str">
            <v>Huntingdonshire</v>
          </cell>
          <cell r="B204">
            <v>99</v>
          </cell>
          <cell r="C204" t="str">
            <v>96 - 101</v>
          </cell>
          <cell r="D204">
            <v>9</v>
          </cell>
          <cell r="E204" t="str">
            <v>84 - 124</v>
          </cell>
          <cell r="F204">
            <v>32</v>
          </cell>
        </row>
        <row r="205">
          <cell r="A205" t="str">
            <v>Peterborough</v>
          </cell>
          <cell r="B205">
            <v>99</v>
          </cell>
          <cell r="C205" t="str">
            <v>96 - 102</v>
          </cell>
          <cell r="D205">
            <v>13</v>
          </cell>
          <cell r="E205" t="str">
            <v>71 - 150</v>
          </cell>
          <cell r="F205">
            <v>53</v>
          </cell>
        </row>
        <row r="206">
          <cell r="A206" t="str">
            <v>South Cambridgeshire</v>
          </cell>
          <cell r="B206">
            <v>102</v>
          </cell>
          <cell r="C206" t="str">
            <v>97 - 106</v>
          </cell>
          <cell r="D206">
            <v>13</v>
          </cell>
          <cell r="E206" t="str">
            <v>85 - 136</v>
          </cell>
          <cell r="F206">
            <v>21</v>
          </cell>
        </row>
        <row r="207">
          <cell r="A207" t="str">
            <v>Essex</v>
          </cell>
          <cell r="B207">
            <v>105</v>
          </cell>
          <cell r="C207" t="str">
            <v>104 - 106</v>
          </cell>
          <cell r="D207">
            <v>12</v>
          </cell>
          <cell r="E207" t="str">
            <v>80 - 150</v>
          </cell>
          <cell r="F207">
            <v>270</v>
          </cell>
        </row>
        <row r="208">
          <cell r="A208" t="str">
            <v>Basildon</v>
          </cell>
          <cell r="B208">
            <v>108</v>
          </cell>
          <cell r="C208" t="str">
            <v>104 - 111</v>
          </cell>
          <cell r="D208">
            <v>11</v>
          </cell>
          <cell r="E208" t="str">
            <v>82 - 134</v>
          </cell>
          <cell r="F208">
            <v>31</v>
          </cell>
        </row>
        <row r="209">
          <cell r="A209" t="str">
            <v>Braintree</v>
          </cell>
          <cell r="B209">
            <v>105</v>
          </cell>
          <cell r="C209" t="str">
            <v>102 - 108</v>
          </cell>
          <cell r="D209">
            <v>9</v>
          </cell>
          <cell r="E209" t="str">
            <v>88 - 132</v>
          </cell>
          <cell r="F209">
            <v>32</v>
          </cell>
        </row>
        <row r="210">
          <cell r="A210" t="str">
            <v>Brentwood</v>
          </cell>
          <cell r="B210">
            <v>100</v>
          </cell>
          <cell r="C210" t="str">
            <v>94 - 106</v>
          </cell>
          <cell r="D210">
            <v>9</v>
          </cell>
          <cell r="E210" t="str">
            <v>90 - 118</v>
          </cell>
          <cell r="F210">
            <v>8</v>
          </cell>
        </row>
        <row r="211">
          <cell r="A211" t="str">
            <v>Castle Point</v>
          </cell>
          <cell r="B211">
            <v>111</v>
          </cell>
          <cell r="C211" t="str">
            <v>104 - 118</v>
          </cell>
          <cell r="D211">
            <v>9</v>
          </cell>
          <cell r="E211" t="str">
            <v>102 - 127</v>
          </cell>
          <cell r="F211">
            <v>6</v>
          </cell>
        </row>
        <row r="212">
          <cell r="A212" t="str">
            <v>Chelmsford</v>
          </cell>
          <cell r="B212">
            <v>103</v>
          </cell>
          <cell r="C212" t="str">
            <v>99 - 106</v>
          </cell>
          <cell r="D212">
            <v>12</v>
          </cell>
          <cell r="E212" t="str">
            <v>83 - 123</v>
          </cell>
          <cell r="F212">
            <v>33</v>
          </cell>
        </row>
        <row r="213">
          <cell r="A213" t="str">
            <v>Colchester</v>
          </cell>
          <cell r="B213">
            <v>100</v>
          </cell>
          <cell r="C213" t="str">
            <v>96 - 105</v>
          </cell>
          <cell r="D213">
            <v>13</v>
          </cell>
          <cell r="E213" t="str">
            <v>81 - 126</v>
          </cell>
          <cell r="F213">
            <v>24</v>
          </cell>
        </row>
        <row r="214">
          <cell r="A214" t="str">
            <v>Epping Forest</v>
          </cell>
          <cell r="B214">
            <v>105</v>
          </cell>
          <cell r="C214" t="str">
            <v>101 - 110</v>
          </cell>
          <cell r="D214">
            <v>13</v>
          </cell>
          <cell r="E214" t="str">
            <v>80 - 142</v>
          </cell>
          <cell r="F214">
            <v>27</v>
          </cell>
        </row>
        <row r="215">
          <cell r="A215" t="str">
            <v>Harlow</v>
          </cell>
          <cell r="B215">
            <v>107</v>
          </cell>
          <cell r="C215" t="str">
            <v>101 - 112</v>
          </cell>
          <cell r="D215">
            <v>13</v>
          </cell>
          <cell r="E215" t="str">
            <v>88 - 136</v>
          </cell>
          <cell r="F215">
            <v>15</v>
          </cell>
        </row>
        <row r="216">
          <cell r="A216" t="str">
            <v>Maldon</v>
          </cell>
          <cell r="B216">
            <v>109</v>
          </cell>
          <cell r="C216" t="str">
            <v>101 - 117</v>
          </cell>
          <cell r="D216">
            <v>17</v>
          </cell>
          <cell r="E216" t="str">
            <v>96 - 150</v>
          </cell>
          <cell r="F216">
            <v>12</v>
          </cell>
        </row>
        <row r="217">
          <cell r="A217" t="str">
            <v>Rochford</v>
          </cell>
          <cell r="B217">
            <v>118</v>
          </cell>
          <cell r="C217" t="str">
            <v>111 - 124</v>
          </cell>
          <cell r="D217">
            <v>10</v>
          </cell>
          <cell r="E217" t="str">
            <v>105 - 134</v>
          </cell>
          <cell r="F217">
            <v>8</v>
          </cell>
        </row>
        <row r="218">
          <cell r="A218" t="str">
            <v>Southend-on-Sea</v>
          </cell>
          <cell r="B218">
            <v>103</v>
          </cell>
          <cell r="C218" t="str">
            <v>100 - 107</v>
          </cell>
          <cell r="D218">
            <v>10</v>
          </cell>
          <cell r="E218" t="str">
            <v>87 - 123</v>
          </cell>
          <cell r="F218">
            <v>21</v>
          </cell>
        </row>
        <row r="219">
          <cell r="A219" t="str">
            <v>Tendring</v>
          </cell>
          <cell r="B219">
            <v>104</v>
          </cell>
          <cell r="C219" t="str">
            <v>100 - 109</v>
          </cell>
          <cell r="D219">
            <v>11</v>
          </cell>
          <cell r="E219" t="str">
            <v>90 - 125</v>
          </cell>
          <cell r="F219">
            <v>14</v>
          </cell>
        </row>
        <row r="220">
          <cell r="A220" t="str">
            <v>Thurrock</v>
          </cell>
          <cell r="B220">
            <v>101</v>
          </cell>
          <cell r="C220" t="str">
            <v>97 - 107</v>
          </cell>
          <cell r="D220">
            <v>10</v>
          </cell>
          <cell r="E220" t="str">
            <v>80 - 116</v>
          </cell>
          <cell r="F220">
            <v>13</v>
          </cell>
        </row>
        <row r="221">
          <cell r="A221" t="str">
            <v>Uttlesford</v>
          </cell>
          <cell r="B221">
            <v>104</v>
          </cell>
          <cell r="C221" t="str">
            <v>101 - 108</v>
          </cell>
          <cell r="D221">
            <v>10</v>
          </cell>
          <cell r="E221" t="str">
            <v>82 - 119</v>
          </cell>
          <cell r="F221">
            <v>26</v>
          </cell>
        </row>
        <row r="222">
          <cell r="A222" t="str">
            <v>Hertfordshire</v>
          </cell>
          <cell r="B222">
            <v>108</v>
          </cell>
          <cell r="C222" t="str">
            <v>107 - 110</v>
          </cell>
          <cell r="D222">
            <v>13</v>
          </cell>
          <cell r="E222" t="str">
            <v>86 - 164</v>
          </cell>
          <cell r="F222">
            <v>149</v>
          </cell>
        </row>
        <row r="223">
          <cell r="A223" t="str">
            <v>Broxbourne</v>
          </cell>
          <cell r="B223">
            <v>117</v>
          </cell>
          <cell r="C223" t="str">
            <v>109 - 126</v>
          </cell>
          <cell r="D223">
            <v>12</v>
          </cell>
          <cell r="E223" t="str">
            <v>94 - 130</v>
          </cell>
          <cell r="F223">
            <v>8</v>
          </cell>
        </row>
        <row r="224">
          <cell r="A224" t="str">
            <v>Dacorum</v>
          </cell>
          <cell r="B224">
            <v>112</v>
          </cell>
          <cell r="C224" t="str">
            <v>106 - 118</v>
          </cell>
          <cell r="D224">
            <v>15</v>
          </cell>
          <cell r="E224" t="str">
            <v>86 - 144</v>
          </cell>
          <cell r="F224">
            <v>17</v>
          </cell>
        </row>
        <row r="225">
          <cell r="A225" t="str">
            <v>East Hertfordshire</v>
          </cell>
          <cell r="B225">
            <v>107</v>
          </cell>
          <cell r="C225" t="str">
            <v>103 - 111</v>
          </cell>
          <cell r="D225">
            <v>10</v>
          </cell>
          <cell r="E225" t="str">
            <v>94 - 139</v>
          </cell>
          <cell r="F225">
            <v>19</v>
          </cell>
        </row>
        <row r="226">
          <cell r="A226" t="str">
            <v>Hertsmere</v>
          </cell>
          <cell r="B226">
            <v>106</v>
          </cell>
          <cell r="C226" t="str">
            <v>103 - 109</v>
          </cell>
          <cell r="D226">
            <v>9</v>
          </cell>
          <cell r="E226" t="str">
            <v>86 - 122</v>
          </cell>
          <cell r="F226">
            <v>22</v>
          </cell>
        </row>
        <row r="227">
          <cell r="A227" t="str">
            <v>North Hertfordshire</v>
          </cell>
          <cell r="B227">
            <v>110</v>
          </cell>
          <cell r="C227" t="str">
            <v>102 - 119</v>
          </cell>
          <cell r="D227">
            <v>20</v>
          </cell>
          <cell r="E227" t="str">
            <v>87 - 164</v>
          </cell>
          <cell r="F227">
            <v>14</v>
          </cell>
        </row>
        <row r="228">
          <cell r="A228" t="str">
            <v>St Albans</v>
          </cell>
          <cell r="B228">
            <v>104</v>
          </cell>
          <cell r="C228" t="str">
            <v>100 - 107</v>
          </cell>
          <cell r="D228">
            <v>10</v>
          </cell>
          <cell r="E228" t="str">
            <v>87 - 129</v>
          </cell>
          <cell r="F228">
            <v>23</v>
          </cell>
        </row>
        <row r="229">
          <cell r="A229" t="str">
            <v>Stevenage</v>
          </cell>
          <cell r="B229">
            <v>103</v>
          </cell>
          <cell r="C229" t="str">
            <v>97 - 109</v>
          </cell>
          <cell r="D229">
            <v>9</v>
          </cell>
          <cell r="E229" t="str">
            <v>87 - 116</v>
          </cell>
          <cell r="F229">
            <v>8</v>
          </cell>
        </row>
        <row r="230">
          <cell r="A230" t="str">
            <v>Three Rivers</v>
          </cell>
          <cell r="B230">
            <v>109</v>
          </cell>
          <cell r="C230" t="str">
            <v>104 - 115</v>
          </cell>
          <cell r="D230">
            <v>8</v>
          </cell>
          <cell r="E230" t="str">
            <v>97 - 121</v>
          </cell>
          <cell r="F230">
            <v>8</v>
          </cell>
        </row>
        <row r="231">
          <cell r="A231" t="str">
            <v>Watford</v>
          </cell>
          <cell r="B231">
            <v>110</v>
          </cell>
          <cell r="C231" t="str">
            <v>102 - 117</v>
          </cell>
          <cell r="D231">
            <v>18</v>
          </cell>
          <cell r="E231" t="str">
            <v>88 - 151</v>
          </cell>
          <cell r="F231">
            <v>16</v>
          </cell>
        </row>
        <row r="232">
          <cell r="A232" t="str">
            <v>Welwyn Hatfield</v>
          </cell>
          <cell r="B232">
            <v>109</v>
          </cell>
          <cell r="C232" t="str">
            <v>103 - 116</v>
          </cell>
          <cell r="D232">
            <v>14</v>
          </cell>
          <cell r="E232" t="str">
            <v>94 - 145</v>
          </cell>
          <cell r="F232">
            <v>13</v>
          </cell>
        </row>
        <row r="233">
          <cell r="A233" t="str">
            <v>Norfolk</v>
          </cell>
          <cell r="B233">
            <v>98</v>
          </cell>
          <cell r="C233" t="str">
            <v>96 - 99</v>
          </cell>
          <cell r="D233">
            <v>11</v>
          </cell>
          <cell r="E233" t="str">
            <v>72 - 124</v>
          </cell>
          <cell r="F233">
            <v>122</v>
          </cell>
        </row>
        <row r="234">
          <cell r="A234" t="str">
            <v>Breckland</v>
          </cell>
          <cell r="B234">
            <v>97</v>
          </cell>
          <cell r="C234" t="str">
            <v>93 - 100</v>
          </cell>
          <cell r="D234">
            <v>9</v>
          </cell>
          <cell r="E234" t="str">
            <v>79 - 113</v>
          </cell>
          <cell r="F234">
            <v>22</v>
          </cell>
        </row>
        <row r="235">
          <cell r="A235" t="str">
            <v>Broadland</v>
          </cell>
          <cell r="B235">
            <v>100</v>
          </cell>
          <cell r="C235" t="str">
            <v>95 - 106</v>
          </cell>
          <cell r="D235">
            <v>8</v>
          </cell>
          <cell r="E235" t="str">
            <v>86 - 115</v>
          </cell>
          <cell r="F235">
            <v>8</v>
          </cell>
        </row>
        <row r="236">
          <cell r="A236" t="str">
            <v>Great Yarmouth</v>
          </cell>
          <cell r="B236">
            <v>98</v>
          </cell>
          <cell r="C236" t="str">
            <v>93 - 103</v>
          </cell>
          <cell r="D236">
            <v>11</v>
          </cell>
          <cell r="E236" t="str">
            <v>86 - 117</v>
          </cell>
          <cell r="F236">
            <v>15</v>
          </cell>
        </row>
        <row r="237">
          <cell r="A237" t="str">
            <v>King's Lynn and West Norfolk</v>
          </cell>
          <cell r="B237">
            <v>101</v>
          </cell>
          <cell r="C237" t="str">
            <v>94 - 108</v>
          </cell>
          <cell r="D237">
            <v>13</v>
          </cell>
          <cell r="E237" t="str">
            <v>81 - 121</v>
          </cell>
          <cell r="F237">
            <v>11</v>
          </cell>
        </row>
        <row r="238">
          <cell r="A238" t="str">
            <v>North Norfolk</v>
          </cell>
          <cell r="B238">
            <v>100</v>
          </cell>
          <cell r="C238" t="str">
            <v>96 - 104</v>
          </cell>
          <cell r="D238">
            <v>9</v>
          </cell>
          <cell r="E238" t="str">
            <v>85 - 118</v>
          </cell>
          <cell r="F238">
            <v>15</v>
          </cell>
        </row>
        <row r="239">
          <cell r="A239" t="str">
            <v>Norwich</v>
          </cell>
          <cell r="B239">
            <v>96</v>
          </cell>
          <cell r="C239" t="str">
            <v>93 - 99</v>
          </cell>
          <cell r="D239">
            <v>12</v>
          </cell>
          <cell r="E239" t="str">
            <v>72 - 124</v>
          </cell>
          <cell r="F239">
            <v>39</v>
          </cell>
        </row>
        <row r="240">
          <cell r="A240" t="str">
            <v>South Norfolk</v>
          </cell>
          <cell r="B240">
            <v>97</v>
          </cell>
          <cell r="C240" t="str">
            <v>92 - 101</v>
          </cell>
          <cell r="D240">
            <v>9</v>
          </cell>
          <cell r="E240" t="str">
            <v>84 - 118</v>
          </cell>
          <cell r="F240">
            <v>12</v>
          </cell>
        </row>
        <row r="241">
          <cell r="A241" t="str">
            <v>Suffolk</v>
          </cell>
          <cell r="B241">
            <v>99</v>
          </cell>
          <cell r="C241" t="str">
            <v>98 - 100</v>
          </cell>
          <cell r="D241">
            <v>10</v>
          </cell>
          <cell r="E241" t="str">
            <v>76 - 142</v>
          </cell>
          <cell r="F241">
            <v>198</v>
          </cell>
        </row>
        <row r="242">
          <cell r="A242" t="str">
            <v>Babergh</v>
          </cell>
          <cell r="B242">
            <v>99</v>
          </cell>
          <cell r="C242" t="str">
            <v>96 - 102</v>
          </cell>
          <cell r="D242">
            <v>7</v>
          </cell>
          <cell r="E242" t="str">
            <v>85 - 107</v>
          </cell>
          <cell r="F242">
            <v>15</v>
          </cell>
        </row>
        <row r="243">
          <cell r="A243" t="str">
            <v>Forest Heath</v>
          </cell>
          <cell r="B243">
            <v>99</v>
          </cell>
          <cell r="C243" t="str">
            <v>95 - 103</v>
          </cell>
          <cell r="D243">
            <v>10</v>
          </cell>
          <cell r="E243" t="str">
            <v>82 - 119</v>
          </cell>
          <cell r="F243">
            <v>20</v>
          </cell>
        </row>
        <row r="244">
          <cell r="A244" t="str">
            <v>Ipswich</v>
          </cell>
          <cell r="B244">
            <v>97</v>
          </cell>
          <cell r="C244" t="str">
            <v>95 - 100</v>
          </cell>
          <cell r="D244">
            <v>10</v>
          </cell>
          <cell r="E244" t="str">
            <v>76 - 118</v>
          </cell>
          <cell r="F244">
            <v>37</v>
          </cell>
        </row>
        <row r="245">
          <cell r="A245" t="str">
            <v>Mid Suffolk</v>
          </cell>
          <cell r="B245">
            <v>101</v>
          </cell>
          <cell r="C245" t="str">
            <v>98 - 104</v>
          </cell>
          <cell r="D245">
            <v>10</v>
          </cell>
          <cell r="E245" t="str">
            <v>87 - 130</v>
          </cell>
          <cell r="F245">
            <v>27</v>
          </cell>
        </row>
        <row r="246">
          <cell r="A246" t="str">
            <v>St Edmundsbury</v>
          </cell>
          <cell r="B246">
            <v>98</v>
          </cell>
          <cell r="C246" t="str">
            <v>96 - 100</v>
          </cell>
          <cell r="D246">
            <v>8</v>
          </cell>
          <cell r="E246" t="str">
            <v>81 - 115</v>
          </cell>
          <cell r="F246">
            <v>49</v>
          </cell>
        </row>
        <row r="247">
          <cell r="A247" t="str">
            <v>Suffolk Coastal</v>
          </cell>
          <cell r="B247">
            <v>100</v>
          </cell>
          <cell r="C247" t="str">
            <v>97 - 104</v>
          </cell>
          <cell r="D247">
            <v>13</v>
          </cell>
          <cell r="E247" t="str">
            <v>79 - 126</v>
          </cell>
          <cell r="F247">
            <v>30</v>
          </cell>
        </row>
        <row r="248">
          <cell r="A248" t="str">
            <v>Waveney</v>
          </cell>
          <cell r="B248">
            <v>99</v>
          </cell>
          <cell r="C248" t="str">
            <v>94 - 104</v>
          </cell>
          <cell r="D248">
            <v>14</v>
          </cell>
          <cell r="E248" t="str">
            <v>77 - 142</v>
          </cell>
          <cell r="F248">
            <v>20</v>
          </cell>
        </row>
        <row r="249">
          <cell r="A249" t="str">
            <v>London</v>
          </cell>
          <cell r="B249">
            <v>117</v>
          </cell>
          <cell r="C249" t="str">
            <v>116 - 118</v>
          </cell>
          <cell r="D249">
            <v>17</v>
          </cell>
          <cell r="E249" t="str">
            <v>75 - 190</v>
          </cell>
          <cell r="F249">
            <v>1045</v>
          </cell>
        </row>
        <row r="250">
          <cell r="A250" t="str">
            <v>Inner London Boroughs</v>
          </cell>
          <cell r="B250">
            <v>121</v>
          </cell>
          <cell r="C250" t="str">
            <v>120 - 122</v>
          </cell>
          <cell r="D250">
            <v>19</v>
          </cell>
          <cell r="E250" t="str">
            <v>83 - 190</v>
          </cell>
          <cell r="F250">
            <v>504</v>
          </cell>
        </row>
        <row r="251">
          <cell r="A251" t="str">
            <v>Camden</v>
          </cell>
          <cell r="B251">
            <v>124</v>
          </cell>
          <cell r="C251" t="str">
            <v>119 - 129</v>
          </cell>
          <cell r="D251">
            <v>21</v>
          </cell>
          <cell r="E251" t="str">
            <v>90 - 172</v>
          </cell>
          <cell r="F251">
            <v>53</v>
          </cell>
        </row>
        <row r="252">
          <cell r="A252" t="str">
            <v>City of London</v>
          </cell>
          <cell r="B252">
            <v>117</v>
          </cell>
          <cell r="C252" t="str">
            <v>113 - 122</v>
          </cell>
          <cell r="D252">
            <v>16</v>
          </cell>
          <cell r="E252" t="str">
            <v>92 - 151</v>
          </cell>
          <cell r="F252">
            <v>36</v>
          </cell>
        </row>
        <row r="253">
          <cell r="A253" t="str">
            <v>Hackney</v>
          </cell>
          <cell r="B253">
            <v>118</v>
          </cell>
          <cell r="C253" t="str">
            <v>113 - 123</v>
          </cell>
          <cell r="D253">
            <v>19</v>
          </cell>
          <cell r="E253" t="str">
            <v>95 - 178</v>
          </cell>
          <cell r="F253">
            <v>34</v>
          </cell>
        </row>
        <row r="254">
          <cell r="A254" t="str">
            <v>Hammersmith and Fulham</v>
          </cell>
          <cell r="B254">
            <v>125</v>
          </cell>
          <cell r="C254" t="str">
            <v>120 - 130</v>
          </cell>
          <cell r="D254">
            <v>18</v>
          </cell>
          <cell r="E254" t="str">
            <v>99 - 181</v>
          </cell>
          <cell r="F254">
            <v>34</v>
          </cell>
        </row>
        <row r="255">
          <cell r="A255" t="str">
            <v>Haringey</v>
          </cell>
          <cell r="B255">
            <v>126</v>
          </cell>
          <cell r="C255" t="str">
            <v>118 - 134</v>
          </cell>
          <cell r="D255">
            <v>20</v>
          </cell>
          <cell r="E255" t="str">
            <v>95 - 173</v>
          </cell>
          <cell r="F255">
            <v>19</v>
          </cell>
        </row>
        <row r="256">
          <cell r="A256" t="str">
            <v>Islington</v>
          </cell>
          <cell r="B256">
            <v>122</v>
          </cell>
          <cell r="C256" t="str">
            <v>118 - 126</v>
          </cell>
          <cell r="D256">
            <v>14</v>
          </cell>
          <cell r="E256" t="str">
            <v>99 - 152</v>
          </cell>
          <cell r="F256">
            <v>31</v>
          </cell>
        </row>
        <row r="257">
          <cell r="A257" t="str">
            <v>Kensington and Chelsea</v>
          </cell>
          <cell r="B257">
            <v>126</v>
          </cell>
          <cell r="C257" t="str">
            <v>119 - 134</v>
          </cell>
          <cell r="D257">
            <v>25</v>
          </cell>
          <cell r="E257" t="str">
            <v>83 - 190</v>
          </cell>
          <cell r="F257">
            <v>31</v>
          </cell>
        </row>
        <row r="258">
          <cell r="A258" t="str">
            <v>Lambeth</v>
          </cell>
          <cell r="B258">
            <v>121</v>
          </cell>
          <cell r="C258" t="str">
            <v>117 - 124</v>
          </cell>
          <cell r="D258">
            <v>13</v>
          </cell>
          <cell r="E258" t="str">
            <v>102 - 166</v>
          </cell>
          <cell r="F258">
            <v>34</v>
          </cell>
        </row>
        <row r="259">
          <cell r="A259" t="str">
            <v>Lewisham</v>
          </cell>
          <cell r="B259">
            <v>114</v>
          </cell>
          <cell r="C259" t="str">
            <v>108 - 120</v>
          </cell>
          <cell r="D259">
            <v>15</v>
          </cell>
          <cell r="E259" t="str">
            <v>93 - 148</v>
          </cell>
          <cell r="F259">
            <v>19</v>
          </cell>
        </row>
        <row r="260">
          <cell r="A260" t="str">
            <v>Newham</v>
          </cell>
          <cell r="B260">
            <v>112</v>
          </cell>
          <cell r="C260" t="str">
            <v>106 - 117</v>
          </cell>
          <cell r="D260">
            <v>16</v>
          </cell>
          <cell r="E260" t="str">
            <v>87 - 156</v>
          </cell>
          <cell r="F260">
            <v>26</v>
          </cell>
        </row>
        <row r="261">
          <cell r="A261" t="str">
            <v>Southwark</v>
          </cell>
          <cell r="B261">
            <v>122</v>
          </cell>
          <cell r="C261" t="str">
            <v>118 - 126</v>
          </cell>
          <cell r="D261">
            <v>17</v>
          </cell>
          <cell r="E261" t="str">
            <v>98 - 167</v>
          </cell>
          <cell r="F261">
            <v>46</v>
          </cell>
        </row>
        <row r="262">
          <cell r="A262" t="str">
            <v>Tower Hamlets</v>
          </cell>
          <cell r="B262">
            <v>119</v>
          </cell>
          <cell r="C262" t="str">
            <v>113 - 125</v>
          </cell>
          <cell r="D262">
            <v>22</v>
          </cell>
          <cell r="E262" t="str">
            <v>90 - 178</v>
          </cell>
          <cell r="F262">
            <v>33</v>
          </cell>
        </row>
        <row r="263">
          <cell r="A263" t="str">
            <v>Wandsworth</v>
          </cell>
          <cell r="B263">
            <v>122</v>
          </cell>
          <cell r="C263" t="str">
            <v>118 - 127</v>
          </cell>
          <cell r="D263">
            <v>16</v>
          </cell>
          <cell r="E263" t="str">
            <v>94 - 158</v>
          </cell>
          <cell r="F263">
            <v>39</v>
          </cell>
        </row>
        <row r="264">
          <cell r="A264" t="str">
            <v>Westminster</v>
          </cell>
          <cell r="B264">
            <v>123</v>
          </cell>
          <cell r="C264" t="str">
            <v>120 - 127</v>
          </cell>
          <cell r="D264">
            <v>18</v>
          </cell>
          <cell r="E264" t="str">
            <v>95 - 172</v>
          </cell>
          <cell r="F264">
            <v>69</v>
          </cell>
        </row>
        <row r="265">
          <cell r="A265" t="str">
            <v>Outer London Boroughs</v>
          </cell>
          <cell r="B265">
            <v>114</v>
          </cell>
          <cell r="C265" t="str">
            <v>113 - 115</v>
          </cell>
          <cell r="D265">
            <v>15</v>
          </cell>
          <cell r="E265" t="str">
            <v>75 - 173</v>
          </cell>
          <cell r="F265">
            <v>541</v>
          </cell>
        </row>
        <row r="266">
          <cell r="A266" t="str">
            <v>Barking and Dagenham</v>
          </cell>
          <cell r="B266">
            <v>111</v>
          </cell>
          <cell r="C266" t="str">
            <v>105 - 118</v>
          </cell>
          <cell r="D266">
            <v>12</v>
          </cell>
          <cell r="E266" t="str">
            <v>91 - 133</v>
          </cell>
          <cell r="F266">
            <v>10</v>
          </cell>
        </row>
        <row r="267">
          <cell r="A267" t="str">
            <v>Barnet</v>
          </cell>
          <cell r="B267">
            <v>116</v>
          </cell>
          <cell r="C267" t="str">
            <v>113 - 120</v>
          </cell>
          <cell r="D267">
            <v>12</v>
          </cell>
          <cell r="E267" t="str">
            <v>98 - 139</v>
          </cell>
          <cell r="F267">
            <v>33</v>
          </cell>
        </row>
        <row r="268">
          <cell r="A268" t="str">
            <v>Bexley</v>
          </cell>
          <cell r="B268">
            <v>118</v>
          </cell>
          <cell r="C268" t="str">
            <v>110 - 127</v>
          </cell>
          <cell r="D268">
            <v>21</v>
          </cell>
          <cell r="E268" t="str">
            <v>91 - 170</v>
          </cell>
          <cell r="F268">
            <v>17</v>
          </cell>
        </row>
        <row r="269">
          <cell r="A269" t="str">
            <v>Brent</v>
          </cell>
          <cell r="B269">
            <v>115</v>
          </cell>
          <cell r="C269" t="str">
            <v>110 - 120</v>
          </cell>
          <cell r="D269">
            <v>14</v>
          </cell>
          <cell r="E269" t="str">
            <v>86 - 146</v>
          </cell>
          <cell r="F269">
            <v>27</v>
          </cell>
        </row>
        <row r="270">
          <cell r="A270" t="str">
            <v>Bromley</v>
          </cell>
          <cell r="B270">
            <v>114</v>
          </cell>
          <cell r="C270" t="str">
            <v>110 - 118</v>
          </cell>
          <cell r="D270">
            <v>15</v>
          </cell>
          <cell r="E270" t="str">
            <v>84 - 164</v>
          </cell>
          <cell r="F270">
            <v>37</v>
          </cell>
        </row>
        <row r="271">
          <cell r="A271" t="str">
            <v>Croydon</v>
          </cell>
          <cell r="B271">
            <v>117</v>
          </cell>
          <cell r="C271" t="str">
            <v>113 - 121</v>
          </cell>
          <cell r="D271">
            <v>15</v>
          </cell>
          <cell r="E271" t="str">
            <v>92 - 157</v>
          </cell>
          <cell r="F271">
            <v>39</v>
          </cell>
        </row>
        <row r="272">
          <cell r="A272" t="str">
            <v>Ealing</v>
          </cell>
          <cell r="B272">
            <v>120</v>
          </cell>
          <cell r="C272" t="str">
            <v>114 - 126</v>
          </cell>
          <cell r="D272">
            <v>20</v>
          </cell>
          <cell r="E272" t="str">
            <v>88 - 173</v>
          </cell>
          <cell r="F272">
            <v>29</v>
          </cell>
        </row>
        <row r="273">
          <cell r="A273" t="str">
            <v>Enfield</v>
          </cell>
          <cell r="B273">
            <v>112</v>
          </cell>
          <cell r="C273" t="str">
            <v>109 - 115</v>
          </cell>
          <cell r="D273">
            <v>10</v>
          </cell>
          <cell r="E273" t="str">
            <v>95 - 134</v>
          </cell>
          <cell r="F273">
            <v>36</v>
          </cell>
        </row>
        <row r="274">
          <cell r="A274" t="str">
            <v>Greenwich</v>
          </cell>
          <cell r="B274">
            <v>117</v>
          </cell>
          <cell r="C274" t="str">
            <v>112 - 122</v>
          </cell>
          <cell r="D274">
            <v>16</v>
          </cell>
          <cell r="E274" t="str">
            <v>92 - 160</v>
          </cell>
          <cell r="F274">
            <v>28</v>
          </cell>
        </row>
        <row r="275">
          <cell r="A275" t="str">
            <v>Harrow</v>
          </cell>
          <cell r="B275">
            <v>112</v>
          </cell>
          <cell r="C275" t="str">
            <v>108 - 115</v>
          </cell>
          <cell r="D275">
            <v>11</v>
          </cell>
          <cell r="E275" t="str">
            <v>90 - 130</v>
          </cell>
          <cell r="F275">
            <v>27</v>
          </cell>
        </row>
        <row r="276">
          <cell r="A276" t="str">
            <v>Havering</v>
          </cell>
          <cell r="B276">
            <v>103</v>
          </cell>
          <cell r="C276" t="str">
            <v>97 - 111</v>
          </cell>
          <cell r="D276">
            <v>15</v>
          </cell>
          <cell r="E276" t="str">
            <v>75 - 135</v>
          </cell>
          <cell r="F276">
            <v>14</v>
          </cell>
        </row>
        <row r="277">
          <cell r="A277" t="str">
            <v>Hillingdon</v>
          </cell>
          <cell r="B277">
            <v>109</v>
          </cell>
          <cell r="C277" t="str">
            <v>107 - 112</v>
          </cell>
          <cell r="D277">
            <v>12</v>
          </cell>
          <cell r="E277" t="str">
            <v>87 - 141</v>
          </cell>
          <cell r="F277">
            <v>54</v>
          </cell>
        </row>
        <row r="278">
          <cell r="A278" t="str">
            <v>Hounslow</v>
          </cell>
          <cell r="B278">
            <v>109</v>
          </cell>
          <cell r="C278" t="str">
            <v>105 - 113</v>
          </cell>
          <cell r="D278">
            <v>14</v>
          </cell>
          <cell r="E278" t="str">
            <v>80 - 142</v>
          </cell>
          <cell r="F278">
            <v>35</v>
          </cell>
        </row>
        <row r="279">
          <cell r="A279" t="str">
            <v>Kingston Upon Thames</v>
          </cell>
          <cell r="B279">
            <v>119</v>
          </cell>
          <cell r="C279" t="str">
            <v>114 - 124</v>
          </cell>
          <cell r="D279">
            <v>17</v>
          </cell>
          <cell r="E279" t="str">
            <v>92 - 171</v>
          </cell>
          <cell r="F279">
            <v>31</v>
          </cell>
        </row>
        <row r="280">
          <cell r="A280" t="str">
            <v>Merton</v>
          </cell>
          <cell r="B280">
            <v>117</v>
          </cell>
          <cell r="C280" t="str">
            <v>112 - 123</v>
          </cell>
          <cell r="D280">
            <v>14</v>
          </cell>
          <cell r="E280" t="str">
            <v>84 - 149</v>
          </cell>
          <cell r="F280">
            <v>21</v>
          </cell>
        </row>
        <row r="281">
          <cell r="A281" t="str">
            <v>Redbridge</v>
          </cell>
          <cell r="B281">
            <v>109</v>
          </cell>
          <cell r="C281" t="str">
            <v>105 - 113</v>
          </cell>
          <cell r="D281">
            <v>14</v>
          </cell>
          <cell r="E281" t="str">
            <v>87 - 148</v>
          </cell>
          <cell r="F281">
            <v>26</v>
          </cell>
        </row>
        <row r="282">
          <cell r="A282" t="str">
            <v>Richmond Upon Thames</v>
          </cell>
          <cell r="B282">
            <v>115</v>
          </cell>
          <cell r="C282" t="str">
            <v>111 - 118</v>
          </cell>
          <cell r="D282">
            <v>11</v>
          </cell>
          <cell r="E282" t="str">
            <v>100 - 140</v>
          </cell>
          <cell r="F282">
            <v>30</v>
          </cell>
        </row>
        <row r="283">
          <cell r="A283" t="str">
            <v>Sutton</v>
          </cell>
          <cell r="B283">
            <v>113</v>
          </cell>
          <cell r="C283" t="str">
            <v>110 - 116</v>
          </cell>
          <cell r="D283">
            <v>10</v>
          </cell>
          <cell r="E283" t="str">
            <v>94 - 129</v>
          </cell>
          <cell r="F283">
            <v>26</v>
          </cell>
        </row>
        <row r="284">
          <cell r="A284" t="str">
            <v>Waltham Forest</v>
          </cell>
          <cell r="B284">
            <v>111</v>
          </cell>
          <cell r="C284" t="str">
            <v>105 - 118</v>
          </cell>
          <cell r="D284">
            <v>18</v>
          </cell>
          <cell r="E284" t="str">
            <v>83 - 157</v>
          </cell>
          <cell r="F284">
            <v>21</v>
          </cell>
        </row>
        <row r="285">
          <cell r="A285" t="str">
            <v>South East</v>
          </cell>
          <cell r="B285">
            <v>107</v>
          </cell>
          <cell r="C285" t="str">
            <v>106 - 108</v>
          </cell>
          <cell r="D285">
            <v>13</v>
          </cell>
          <cell r="E285" t="str">
            <v>75 - 168</v>
          </cell>
          <cell r="F285">
            <v>1530</v>
          </cell>
        </row>
        <row r="286">
          <cell r="A286" t="str">
            <v>Berkshire</v>
          </cell>
          <cell r="B286">
            <v>107</v>
          </cell>
          <cell r="C286" t="str">
            <v>106 - 109</v>
          </cell>
          <cell r="D286">
            <v>12</v>
          </cell>
          <cell r="E286" t="str">
            <v>81 - 143</v>
          </cell>
          <cell r="F286">
            <v>151</v>
          </cell>
        </row>
        <row r="287">
          <cell r="A287" t="str">
            <v>Bracknell Forest</v>
          </cell>
          <cell r="B287">
            <v>108</v>
          </cell>
          <cell r="C287" t="str">
            <v>103 - 113</v>
          </cell>
          <cell r="D287">
            <v>14</v>
          </cell>
          <cell r="E287" t="str">
            <v>81 - 136</v>
          </cell>
          <cell r="F287">
            <v>22</v>
          </cell>
        </row>
        <row r="288">
          <cell r="A288" t="str">
            <v>Reading</v>
          </cell>
          <cell r="B288">
            <v>107</v>
          </cell>
          <cell r="C288" t="str">
            <v>104 - 110</v>
          </cell>
          <cell r="D288">
            <v>11</v>
          </cell>
          <cell r="E288" t="str">
            <v>92 - 143</v>
          </cell>
          <cell r="F288">
            <v>33</v>
          </cell>
        </row>
        <row r="289">
          <cell r="A289" t="str">
            <v>Slough</v>
          </cell>
          <cell r="B289">
            <v>107</v>
          </cell>
          <cell r="C289" t="str">
            <v>102 - 113</v>
          </cell>
          <cell r="D289">
            <v>13</v>
          </cell>
          <cell r="E289" t="str">
            <v>85 - 131</v>
          </cell>
          <cell r="F289">
            <v>17</v>
          </cell>
        </row>
        <row r="290">
          <cell r="A290" t="str">
            <v>West Berkshire</v>
          </cell>
          <cell r="B290">
            <v>106</v>
          </cell>
          <cell r="C290" t="str">
            <v>103 - 109</v>
          </cell>
          <cell r="D290">
            <v>11</v>
          </cell>
          <cell r="E290" t="str">
            <v>87 - 142</v>
          </cell>
          <cell r="F290">
            <v>39</v>
          </cell>
        </row>
        <row r="291">
          <cell r="A291" t="str">
            <v>Windsor and Maidenhead</v>
          </cell>
          <cell r="B291">
            <v>110</v>
          </cell>
          <cell r="C291" t="str">
            <v>106 - 115</v>
          </cell>
          <cell r="D291">
            <v>13</v>
          </cell>
          <cell r="E291" t="str">
            <v>89 - 137</v>
          </cell>
          <cell r="F291">
            <v>26</v>
          </cell>
        </row>
        <row r="292">
          <cell r="A292" t="str">
            <v>Wokingham</v>
          </cell>
          <cell r="B292">
            <v>107</v>
          </cell>
          <cell r="C292" t="str">
            <v>101 - 112</v>
          </cell>
          <cell r="D292">
            <v>11</v>
          </cell>
          <cell r="E292" t="str">
            <v>89 - 122</v>
          </cell>
          <cell r="F292">
            <v>14</v>
          </cell>
        </row>
        <row r="293">
          <cell r="A293" t="str">
            <v>Buckinghamshire</v>
          </cell>
          <cell r="B293">
            <v>106</v>
          </cell>
          <cell r="C293" t="str">
            <v>105 - 107</v>
          </cell>
          <cell r="D293">
            <v>13</v>
          </cell>
          <cell r="E293" t="str">
            <v>81 - 149</v>
          </cell>
          <cell r="F293">
            <v>198</v>
          </cell>
        </row>
        <row r="294">
          <cell r="A294" t="str">
            <v>Aylesbury Vale</v>
          </cell>
          <cell r="B294">
            <v>108</v>
          </cell>
          <cell r="C294" t="str">
            <v>105 - 111</v>
          </cell>
          <cell r="D294">
            <v>12</v>
          </cell>
          <cell r="E294" t="str">
            <v>88 - 132</v>
          </cell>
          <cell r="F294">
            <v>40</v>
          </cell>
        </row>
        <row r="295">
          <cell r="A295" t="str">
            <v>Chiltern</v>
          </cell>
          <cell r="B295">
            <v>112</v>
          </cell>
          <cell r="C295" t="str">
            <v>107 - 117</v>
          </cell>
          <cell r="D295">
            <v>11</v>
          </cell>
          <cell r="E295" t="str">
            <v>90 - 129</v>
          </cell>
          <cell r="F295">
            <v>18</v>
          </cell>
        </row>
        <row r="296">
          <cell r="A296" t="str">
            <v>Milton Keynes</v>
          </cell>
          <cell r="B296">
            <v>101</v>
          </cell>
          <cell r="C296" t="str">
            <v>99 - 103</v>
          </cell>
          <cell r="D296">
            <v>11</v>
          </cell>
          <cell r="E296" t="str">
            <v>83 - 147</v>
          </cell>
          <cell r="F296">
            <v>89</v>
          </cell>
        </row>
        <row r="297">
          <cell r="A297" t="str">
            <v>South Bucks</v>
          </cell>
          <cell r="B297">
            <v>113</v>
          </cell>
          <cell r="C297" t="str">
            <v>108 - 119</v>
          </cell>
          <cell r="D297">
            <v>15</v>
          </cell>
          <cell r="E297" t="str">
            <v>81 - 149</v>
          </cell>
          <cell r="F297">
            <v>20</v>
          </cell>
        </row>
        <row r="298">
          <cell r="A298" t="str">
            <v>Wycombe</v>
          </cell>
          <cell r="B298">
            <v>111</v>
          </cell>
          <cell r="C298" t="str">
            <v>107 - 115</v>
          </cell>
          <cell r="D298">
            <v>13</v>
          </cell>
          <cell r="E298" t="str">
            <v>85 - 142</v>
          </cell>
          <cell r="F298">
            <v>31</v>
          </cell>
        </row>
        <row r="299">
          <cell r="A299" t="str">
            <v>East Sussex</v>
          </cell>
          <cell r="B299">
            <v>108</v>
          </cell>
          <cell r="C299" t="str">
            <v>107 - 110</v>
          </cell>
          <cell r="D299">
            <v>13</v>
          </cell>
          <cell r="E299" t="str">
            <v>78 - 160</v>
          </cell>
          <cell r="F299">
            <v>130</v>
          </cell>
        </row>
        <row r="300">
          <cell r="A300" t="str">
            <v>Brighton and Hove</v>
          </cell>
          <cell r="B300">
            <v>109</v>
          </cell>
          <cell r="C300" t="str">
            <v>104 - 113</v>
          </cell>
          <cell r="D300">
            <v>15</v>
          </cell>
          <cell r="E300" t="str">
            <v>78 - 160</v>
          </cell>
          <cell r="F300">
            <v>34</v>
          </cell>
        </row>
        <row r="301">
          <cell r="A301" t="str">
            <v>Eastbourne</v>
          </cell>
          <cell r="B301">
            <v>106</v>
          </cell>
          <cell r="C301" t="str">
            <v>104 - 109</v>
          </cell>
          <cell r="D301">
            <v>9</v>
          </cell>
          <cell r="E301" t="str">
            <v>94 - 125</v>
          </cell>
          <cell r="F301">
            <v>25</v>
          </cell>
        </row>
        <row r="302">
          <cell r="A302" t="str">
            <v>Hastings</v>
          </cell>
          <cell r="B302">
            <v>116</v>
          </cell>
          <cell r="C302" t="str">
            <v>112 - 120</v>
          </cell>
          <cell r="D302">
            <v>10</v>
          </cell>
          <cell r="E302" t="str">
            <v>96 - 140</v>
          </cell>
          <cell r="F302">
            <v>21</v>
          </cell>
        </row>
        <row r="303">
          <cell r="A303" t="str">
            <v>Lewes</v>
          </cell>
          <cell r="B303">
            <v>105</v>
          </cell>
          <cell r="C303" t="str">
            <v>101 - 109</v>
          </cell>
          <cell r="D303">
            <v>10</v>
          </cell>
          <cell r="E303" t="str">
            <v>92 - 125</v>
          </cell>
          <cell r="F303">
            <v>20</v>
          </cell>
        </row>
        <row r="304">
          <cell r="A304" t="str">
            <v>Rother</v>
          </cell>
          <cell r="B304">
            <v>107</v>
          </cell>
          <cell r="C304" t="str">
            <v>102 - 112</v>
          </cell>
          <cell r="D304">
            <v>8</v>
          </cell>
          <cell r="E304" t="str">
            <v>94 - 118</v>
          </cell>
          <cell r="F304">
            <v>10</v>
          </cell>
        </row>
        <row r="305">
          <cell r="A305" t="str">
            <v>Wealden</v>
          </cell>
          <cell r="B305">
            <v>107</v>
          </cell>
          <cell r="C305" t="str">
            <v>102 - 113</v>
          </cell>
          <cell r="D305">
            <v>17</v>
          </cell>
          <cell r="E305" t="str">
            <v>89 - 158</v>
          </cell>
          <cell r="F305">
            <v>20</v>
          </cell>
        </row>
        <row r="306">
          <cell r="A306" t="str">
            <v>Hampshire</v>
          </cell>
          <cell r="B306">
            <v>104</v>
          </cell>
          <cell r="C306" t="str">
            <v>103 - 106</v>
          </cell>
          <cell r="D306">
            <v>12</v>
          </cell>
          <cell r="E306" t="str">
            <v>75 - 165</v>
          </cell>
          <cell r="F306">
            <v>337</v>
          </cell>
        </row>
        <row r="307">
          <cell r="A307" t="str">
            <v>Basingstoke and Deane</v>
          </cell>
          <cell r="B307">
            <v>105</v>
          </cell>
          <cell r="C307" t="str">
            <v>102 - 108</v>
          </cell>
          <cell r="D307">
            <v>10</v>
          </cell>
          <cell r="E307" t="str">
            <v>85 - 118</v>
          </cell>
          <cell r="F307">
            <v>24</v>
          </cell>
        </row>
        <row r="308">
          <cell r="A308" t="str">
            <v>East Hampshire</v>
          </cell>
          <cell r="B308">
            <v>111</v>
          </cell>
          <cell r="C308" t="str">
            <v>105 - 117</v>
          </cell>
          <cell r="D308">
            <v>15</v>
          </cell>
          <cell r="E308" t="str">
            <v>80 - 146</v>
          </cell>
          <cell r="F308">
            <v>18</v>
          </cell>
        </row>
        <row r="309">
          <cell r="A309" t="str">
            <v>Eastleigh</v>
          </cell>
          <cell r="B309">
            <v>102</v>
          </cell>
          <cell r="C309" t="str">
            <v>98 - 105</v>
          </cell>
          <cell r="D309">
            <v>12</v>
          </cell>
          <cell r="E309" t="str">
            <v>75 - 127</v>
          </cell>
          <cell r="F309">
            <v>31</v>
          </cell>
        </row>
        <row r="310">
          <cell r="A310" t="str">
            <v>Fareham</v>
          </cell>
          <cell r="B310">
            <v>103</v>
          </cell>
          <cell r="C310" t="str">
            <v>100 - 106</v>
          </cell>
          <cell r="D310">
            <v>7</v>
          </cell>
          <cell r="E310" t="str">
            <v>88 - 114</v>
          </cell>
          <cell r="F310">
            <v>20</v>
          </cell>
        </row>
        <row r="311">
          <cell r="A311" t="str">
            <v>Gosport</v>
          </cell>
          <cell r="B311">
            <v>105</v>
          </cell>
          <cell r="C311" t="str">
            <v>101 - 109</v>
          </cell>
          <cell r="D311">
            <v>9</v>
          </cell>
          <cell r="E311" t="str">
            <v>86 - 119</v>
          </cell>
          <cell r="F311">
            <v>15</v>
          </cell>
        </row>
        <row r="312">
          <cell r="A312" t="str">
            <v>Hart</v>
          </cell>
          <cell r="B312">
            <v>110</v>
          </cell>
          <cell r="C312" t="str">
            <v>107 - 113</v>
          </cell>
          <cell r="D312">
            <v>7</v>
          </cell>
          <cell r="E312" t="str">
            <v>97 - 123</v>
          </cell>
          <cell r="F312">
            <v>16</v>
          </cell>
        </row>
        <row r="313">
          <cell r="A313" t="str">
            <v>Havant</v>
          </cell>
          <cell r="B313">
            <v>107</v>
          </cell>
          <cell r="C313" t="str">
            <v>102 - 113</v>
          </cell>
          <cell r="D313">
            <v>17</v>
          </cell>
          <cell r="E313" t="str">
            <v>86 - 158</v>
          </cell>
          <cell r="F313">
            <v>22</v>
          </cell>
        </row>
        <row r="314">
          <cell r="A314" t="str">
            <v>New Forest</v>
          </cell>
          <cell r="B314">
            <v>101</v>
          </cell>
          <cell r="C314" t="str">
            <v>98 - 104</v>
          </cell>
          <cell r="D314">
            <v>10</v>
          </cell>
          <cell r="E314" t="str">
            <v>85 - 129</v>
          </cell>
          <cell r="F314">
            <v>28</v>
          </cell>
        </row>
        <row r="315">
          <cell r="A315" t="str">
            <v>Portsmouth</v>
          </cell>
          <cell r="B315">
            <v>102</v>
          </cell>
          <cell r="C315" t="str">
            <v>99 - 105</v>
          </cell>
          <cell r="D315">
            <v>10</v>
          </cell>
          <cell r="E315" t="str">
            <v>84 - 121</v>
          </cell>
          <cell r="F315">
            <v>41</v>
          </cell>
        </row>
        <row r="316">
          <cell r="A316" t="str">
            <v>Rushmoor</v>
          </cell>
          <cell r="B316">
            <v>109</v>
          </cell>
          <cell r="C316" t="str">
            <v>104 - 114</v>
          </cell>
          <cell r="D316">
            <v>11</v>
          </cell>
          <cell r="E316" t="str">
            <v>83 - 123</v>
          </cell>
          <cell r="F316">
            <v>14</v>
          </cell>
        </row>
        <row r="317">
          <cell r="A317" t="str">
            <v>Southampton</v>
          </cell>
          <cell r="B317">
            <v>104</v>
          </cell>
          <cell r="C317" t="str">
            <v>101 - 107</v>
          </cell>
          <cell r="D317">
            <v>13</v>
          </cell>
          <cell r="E317" t="str">
            <v>81 - 149</v>
          </cell>
          <cell r="F317">
            <v>51</v>
          </cell>
        </row>
        <row r="318">
          <cell r="A318" t="str">
            <v>Test Valley</v>
          </cell>
          <cell r="B318">
            <v>102</v>
          </cell>
          <cell r="C318" t="str">
            <v>99 - 105</v>
          </cell>
          <cell r="D318">
            <v>9</v>
          </cell>
          <cell r="E318" t="str">
            <v>90 - 121</v>
          </cell>
          <cell r="F318">
            <v>26</v>
          </cell>
        </row>
        <row r="319">
          <cell r="A319" t="str">
            <v>Winchester</v>
          </cell>
          <cell r="B319">
            <v>108</v>
          </cell>
          <cell r="C319" t="str">
            <v>103 - 112</v>
          </cell>
          <cell r="D319">
            <v>16</v>
          </cell>
          <cell r="E319" t="str">
            <v>88 - 165</v>
          </cell>
          <cell r="F319">
            <v>31</v>
          </cell>
        </row>
        <row r="320">
          <cell r="A320" t="str">
            <v>Isle of Wight</v>
          </cell>
          <cell r="B320">
            <v>104</v>
          </cell>
          <cell r="C320" t="str">
            <v>100 - 109</v>
          </cell>
          <cell r="D320">
            <v>11</v>
          </cell>
          <cell r="E320" t="str">
            <v>83 - 122</v>
          </cell>
          <cell r="F320">
            <v>19</v>
          </cell>
        </row>
        <row r="321">
          <cell r="A321" t="str">
            <v>Kent</v>
          </cell>
          <cell r="B321">
            <v>108</v>
          </cell>
          <cell r="C321" t="str">
            <v>107 - 109</v>
          </cell>
          <cell r="D321">
            <v>13</v>
          </cell>
          <cell r="E321" t="str">
            <v>79 - 160</v>
          </cell>
          <cell r="F321">
            <v>256</v>
          </cell>
        </row>
        <row r="322">
          <cell r="A322" t="str">
            <v>Ashford</v>
          </cell>
          <cell r="B322">
            <v>112</v>
          </cell>
          <cell r="C322" t="str">
            <v>107 - 117</v>
          </cell>
          <cell r="D322">
            <v>16</v>
          </cell>
          <cell r="E322" t="str">
            <v>83 - 160</v>
          </cell>
          <cell r="F322">
            <v>27</v>
          </cell>
        </row>
        <row r="323">
          <cell r="A323" t="str">
            <v>Canterbury</v>
          </cell>
          <cell r="B323">
            <v>109</v>
          </cell>
          <cell r="C323" t="str">
            <v>104 - 115</v>
          </cell>
          <cell r="D323">
            <v>17</v>
          </cell>
          <cell r="E323" t="str">
            <v>79 - 145</v>
          </cell>
          <cell r="F323">
            <v>24</v>
          </cell>
        </row>
        <row r="324">
          <cell r="A324" t="str">
            <v>Dartford</v>
          </cell>
          <cell r="B324">
            <v>111</v>
          </cell>
          <cell r="C324" t="str">
            <v>104 - 119</v>
          </cell>
          <cell r="D324">
            <v>13</v>
          </cell>
          <cell r="E324" t="str">
            <v>95 - 137</v>
          </cell>
          <cell r="F324">
            <v>9</v>
          </cell>
        </row>
        <row r="325">
          <cell r="A325" t="str">
            <v>Dover</v>
          </cell>
          <cell r="B325">
            <v>109</v>
          </cell>
          <cell r="C325" t="str">
            <v>104 - 114</v>
          </cell>
          <cell r="D325">
            <v>14</v>
          </cell>
          <cell r="E325" t="str">
            <v>90 - 139</v>
          </cell>
          <cell r="F325">
            <v>20</v>
          </cell>
        </row>
        <row r="326">
          <cell r="A326" t="str">
            <v>Gravesham</v>
          </cell>
          <cell r="B326">
            <v>102</v>
          </cell>
          <cell r="C326" t="str">
            <v>93 - 111</v>
          </cell>
          <cell r="D326">
            <v>8</v>
          </cell>
          <cell r="E326" t="str">
            <v>91 - 110</v>
          </cell>
          <cell r="F326">
            <v>4</v>
          </cell>
        </row>
        <row r="327">
          <cell r="A327" t="str">
            <v>Maidstone</v>
          </cell>
          <cell r="B327">
            <v>106</v>
          </cell>
          <cell r="C327" t="str">
            <v>102 - 110</v>
          </cell>
          <cell r="D327">
            <v>13</v>
          </cell>
          <cell r="E327" t="str">
            <v>89 - 140</v>
          </cell>
          <cell r="F327">
            <v>28</v>
          </cell>
        </row>
        <row r="328">
          <cell r="A328" t="str">
            <v>Medway</v>
          </cell>
          <cell r="B328">
            <v>109</v>
          </cell>
          <cell r="C328" t="str">
            <v>104 - 114</v>
          </cell>
          <cell r="D328">
            <v>14</v>
          </cell>
          <cell r="E328" t="str">
            <v>82 - 138</v>
          </cell>
          <cell r="F328">
            <v>23</v>
          </cell>
        </row>
        <row r="329">
          <cell r="A329" t="str">
            <v>Sevenoaks</v>
          </cell>
          <cell r="B329">
            <v>115</v>
          </cell>
          <cell r="C329" t="str">
            <v>110 - 120</v>
          </cell>
          <cell r="D329">
            <v>13</v>
          </cell>
          <cell r="E329" t="str">
            <v>91 - 138</v>
          </cell>
          <cell r="F329">
            <v>19</v>
          </cell>
        </row>
        <row r="330">
          <cell r="A330" t="str">
            <v>Shepway</v>
          </cell>
          <cell r="B330">
            <v>101</v>
          </cell>
          <cell r="C330" t="str">
            <v>97 - 105</v>
          </cell>
          <cell r="D330">
            <v>10</v>
          </cell>
          <cell r="E330" t="str">
            <v>87 - 124</v>
          </cell>
          <cell r="F330">
            <v>18</v>
          </cell>
        </row>
        <row r="331">
          <cell r="A331" t="str">
            <v>Swale</v>
          </cell>
          <cell r="B331">
            <v>102</v>
          </cell>
          <cell r="C331" t="str">
            <v>98 - 106</v>
          </cell>
          <cell r="D331">
            <v>8</v>
          </cell>
          <cell r="E331" t="str">
            <v>88 - 117</v>
          </cell>
          <cell r="F331">
            <v>14</v>
          </cell>
        </row>
        <row r="332">
          <cell r="A332" t="str">
            <v>Thanet</v>
          </cell>
          <cell r="B332">
            <v>105</v>
          </cell>
          <cell r="C332" t="str">
            <v>101 - 109</v>
          </cell>
          <cell r="D332">
            <v>9</v>
          </cell>
          <cell r="E332" t="str">
            <v>91 - 118</v>
          </cell>
          <cell r="F332">
            <v>15</v>
          </cell>
        </row>
        <row r="333">
          <cell r="A333" t="str">
            <v>Tonbridge and Malling</v>
          </cell>
          <cell r="B333">
            <v>108</v>
          </cell>
          <cell r="C333" t="str">
            <v>104 - 113</v>
          </cell>
          <cell r="D333">
            <v>14</v>
          </cell>
          <cell r="E333" t="str">
            <v>89 - 145</v>
          </cell>
          <cell r="F333">
            <v>22</v>
          </cell>
        </row>
        <row r="334">
          <cell r="A334" t="str">
            <v>Tunbridge Wells</v>
          </cell>
          <cell r="B334">
            <v>108</v>
          </cell>
          <cell r="C334" t="str">
            <v>105 - 111</v>
          </cell>
          <cell r="D334">
            <v>10</v>
          </cell>
          <cell r="E334" t="str">
            <v>89 - 126</v>
          </cell>
          <cell r="F334">
            <v>33</v>
          </cell>
        </row>
        <row r="335">
          <cell r="A335" t="str">
            <v>Oxfordshire</v>
          </cell>
          <cell r="B335">
            <v>104</v>
          </cell>
          <cell r="C335" t="str">
            <v>102 - 106</v>
          </cell>
          <cell r="D335">
            <v>13</v>
          </cell>
          <cell r="E335" t="str">
            <v>79 - 159</v>
          </cell>
          <cell r="F335">
            <v>123</v>
          </cell>
        </row>
        <row r="336">
          <cell r="A336" t="str">
            <v>Cherwell</v>
          </cell>
          <cell r="B336">
            <v>100</v>
          </cell>
          <cell r="C336" t="str">
            <v>97 - 104</v>
          </cell>
          <cell r="D336">
            <v>10</v>
          </cell>
          <cell r="E336" t="str">
            <v>83 - 116</v>
          </cell>
          <cell r="F336">
            <v>22</v>
          </cell>
        </row>
        <row r="337">
          <cell r="A337" t="str">
            <v>Oxford</v>
          </cell>
          <cell r="B337">
            <v>107</v>
          </cell>
          <cell r="C337" t="str">
            <v>104 - 111</v>
          </cell>
          <cell r="D337">
            <v>17</v>
          </cell>
          <cell r="E337" t="str">
            <v>79 - 159</v>
          </cell>
          <cell r="F337">
            <v>49</v>
          </cell>
        </row>
        <row r="338">
          <cell r="A338" t="str">
            <v>South Oxfordshire</v>
          </cell>
          <cell r="B338">
            <v>103</v>
          </cell>
          <cell r="C338" t="str">
            <v>100 - 106</v>
          </cell>
          <cell r="D338">
            <v>10</v>
          </cell>
          <cell r="E338" t="str">
            <v>90 - 136</v>
          </cell>
          <cell r="F338">
            <v>25</v>
          </cell>
        </row>
        <row r="339">
          <cell r="A339" t="str">
            <v>Vale of White Horse</v>
          </cell>
          <cell r="B339">
            <v>100</v>
          </cell>
          <cell r="C339" t="str">
            <v>95 - 105</v>
          </cell>
          <cell r="D339">
            <v>11</v>
          </cell>
          <cell r="E339" t="str">
            <v>84 - 118</v>
          </cell>
          <cell r="F339">
            <v>17</v>
          </cell>
        </row>
        <row r="340">
          <cell r="A340" t="str">
            <v>West Oxfordshire</v>
          </cell>
          <cell r="B340">
            <v>102</v>
          </cell>
          <cell r="C340" t="str">
            <v>95 - 109</v>
          </cell>
          <cell r="D340">
            <v>12</v>
          </cell>
          <cell r="E340" t="str">
            <v>83 - 123</v>
          </cell>
          <cell r="F340">
            <v>10</v>
          </cell>
        </row>
        <row r="341">
          <cell r="A341" t="str">
            <v>Surrey</v>
          </cell>
          <cell r="B341">
            <v>113</v>
          </cell>
          <cell r="C341" t="str">
            <v>111 - 114</v>
          </cell>
          <cell r="D341">
            <v>14</v>
          </cell>
          <cell r="E341" t="str">
            <v>81 - 168</v>
          </cell>
          <cell r="F341">
            <v>186</v>
          </cell>
        </row>
        <row r="342">
          <cell r="A342" t="str">
            <v>Elmbridge</v>
          </cell>
          <cell r="B342">
            <v>115</v>
          </cell>
          <cell r="C342" t="str">
            <v>110 - 119</v>
          </cell>
          <cell r="D342">
            <v>11</v>
          </cell>
          <cell r="E342" t="str">
            <v>92 - 135</v>
          </cell>
          <cell r="F342">
            <v>18</v>
          </cell>
        </row>
        <row r="343">
          <cell r="A343" t="str">
            <v>Epsom and Ewell</v>
          </cell>
          <cell r="B343">
            <v>110</v>
          </cell>
          <cell r="C343" t="str">
            <v>106 - 114</v>
          </cell>
          <cell r="D343">
            <v>8</v>
          </cell>
          <cell r="E343" t="str">
            <v>98 - 125</v>
          </cell>
          <cell r="F343">
            <v>11</v>
          </cell>
        </row>
        <row r="344">
          <cell r="A344" t="str">
            <v>Guildford</v>
          </cell>
          <cell r="B344">
            <v>111</v>
          </cell>
          <cell r="C344" t="str">
            <v>107 - 114</v>
          </cell>
          <cell r="D344">
            <v>12</v>
          </cell>
          <cell r="E344" t="str">
            <v>94 - 155</v>
          </cell>
          <cell r="F344">
            <v>31</v>
          </cell>
        </row>
        <row r="345">
          <cell r="A345" t="str">
            <v>Mole Valley</v>
          </cell>
          <cell r="B345">
            <v>115</v>
          </cell>
          <cell r="C345" t="str">
            <v>110 - 119</v>
          </cell>
          <cell r="D345">
            <v>12</v>
          </cell>
          <cell r="E345" t="str">
            <v>86 - 142</v>
          </cell>
          <cell r="F345">
            <v>21</v>
          </cell>
        </row>
        <row r="346">
          <cell r="A346" t="str">
            <v>Reigate and Banstead</v>
          </cell>
          <cell r="B346">
            <v>115</v>
          </cell>
          <cell r="C346" t="str">
            <v>107 - 124</v>
          </cell>
          <cell r="D346">
            <v>18</v>
          </cell>
          <cell r="E346" t="str">
            <v>90 - 151</v>
          </cell>
          <cell r="F346">
            <v>12</v>
          </cell>
        </row>
        <row r="347">
          <cell r="A347" t="str">
            <v>Runnymede</v>
          </cell>
          <cell r="B347">
            <v>109</v>
          </cell>
          <cell r="C347" t="str">
            <v>103 - 116</v>
          </cell>
          <cell r="D347">
            <v>15</v>
          </cell>
          <cell r="E347" t="str">
            <v>82 - 138</v>
          </cell>
          <cell r="F347">
            <v>17</v>
          </cell>
        </row>
        <row r="348">
          <cell r="A348" t="str">
            <v>Spelthorne</v>
          </cell>
          <cell r="B348">
            <v>109</v>
          </cell>
          <cell r="C348" t="str">
            <v>104 - 115</v>
          </cell>
          <cell r="D348">
            <v>12</v>
          </cell>
          <cell r="E348" t="str">
            <v>95 - 128</v>
          </cell>
          <cell r="F348">
            <v>14</v>
          </cell>
        </row>
        <row r="349">
          <cell r="A349" t="str">
            <v>Surrey Heath</v>
          </cell>
          <cell r="B349">
            <v>116</v>
          </cell>
          <cell r="C349" t="str">
            <v>108 - 124</v>
          </cell>
          <cell r="D349">
            <v>17</v>
          </cell>
          <cell r="E349" t="str">
            <v>89 - 142</v>
          </cell>
          <cell r="F349">
            <v>14</v>
          </cell>
        </row>
        <row r="350">
          <cell r="A350" t="str">
            <v>Tandridge</v>
          </cell>
          <cell r="B350">
            <v>104</v>
          </cell>
          <cell r="C350" t="str">
            <v>89 - 121</v>
          </cell>
          <cell r="D350">
            <v>20</v>
          </cell>
          <cell r="E350" t="str">
            <v>81 - 128</v>
          </cell>
          <cell r="F350">
            <v>6</v>
          </cell>
        </row>
        <row r="351">
          <cell r="A351" t="str">
            <v>Waverley</v>
          </cell>
          <cell r="B351">
            <v>113</v>
          </cell>
          <cell r="C351" t="str">
            <v>109 - 116</v>
          </cell>
          <cell r="D351">
            <v>10</v>
          </cell>
          <cell r="E351" t="str">
            <v>99 - 138</v>
          </cell>
          <cell r="F351">
            <v>23</v>
          </cell>
        </row>
        <row r="352">
          <cell r="A352" t="str">
            <v>Woking</v>
          </cell>
          <cell r="B352">
            <v>118</v>
          </cell>
          <cell r="C352" t="str">
            <v>112 - 124</v>
          </cell>
          <cell r="D352">
            <v>17</v>
          </cell>
          <cell r="E352" t="str">
            <v>100 - 168</v>
          </cell>
          <cell r="F352">
            <v>19</v>
          </cell>
        </row>
        <row r="353">
          <cell r="A353" t="str">
            <v>West Sussex</v>
          </cell>
          <cell r="B353">
            <v>107</v>
          </cell>
          <cell r="C353" t="str">
            <v>105 - 108</v>
          </cell>
          <cell r="D353">
            <v>12</v>
          </cell>
          <cell r="E353" t="str">
            <v>82 - 144</v>
          </cell>
          <cell r="F353">
            <v>130</v>
          </cell>
        </row>
        <row r="354">
          <cell r="A354" t="str">
            <v>Adur</v>
          </cell>
          <cell r="B354">
            <v>112</v>
          </cell>
          <cell r="C354" t="str">
            <v>109 - 116</v>
          </cell>
          <cell r="D354">
            <v>3</v>
          </cell>
          <cell r="E354" t="str">
            <v>108 - 115</v>
          </cell>
          <cell r="F354">
            <v>4</v>
          </cell>
        </row>
        <row r="355">
          <cell r="A355" t="str">
            <v>Arun</v>
          </cell>
          <cell r="B355">
            <v>105</v>
          </cell>
          <cell r="C355" t="str">
            <v>100 - 111</v>
          </cell>
          <cell r="D355">
            <v>12</v>
          </cell>
          <cell r="E355" t="str">
            <v>91 - 133</v>
          </cell>
          <cell r="F355">
            <v>13</v>
          </cell>
        </row>
        <row r="356">
          <cell r="A356" t="str">
            <v>Chichester</v>
          </cell>
          <cell r="B356">
            <v>102</v>
          </cell>
          <cell r="C356" t="str">
            <v>100 - 104</v>
          </cell>
          <cell r="D356">
            <v>8</v>
          </cell>
          <cell r="E356" t="str">
            <v>85 - 118</v>
          </cell>
          <cell r="F356">
            <v>30</v>
          </cell>
        </row>
        <row r="357">
          <cell r="A357" t="str">
            <v>Crawley</v>
          </cell>
          <cell r="B357">
            <v>106</v>
          </cell>
          <cell r="C357" t="str">
            <v>102 - 110</v>
          </cell>
          <cell r="D357">
            <v>12</v>
          </cell>
          <cell r="E357" t="str">
            <v>86 - 124</v>
          </cell>
          <cell r="F357">
            <v>27</v>
          </cell>
        </row>
        <row r="358">
          <cell r="A358" t="str">
            <v>Horsham</v>
          </cell>
          <cell r="B358">
            <v>110</v>
          </cell>
          <cell r="C358" t="str">
            <v>106 - 115</v>
          </cell>
          <cell r="D358">
            <v>13</v>
          </cell>
          <cell r="E358" t="str">
            <v>88 - 142</v>
          </cell>
          <cell r="F358">
            <v>24</v>
          </cell>
        </row>
        <row r="359">
          <cell r="A359" t="str">
            <v>Mid Sussex</v>
          </cell>
          <cell r="B359">
            <v>107</v>
          </cell>
          <cell r="C359" t="str">
            <v>100 - 114</v>
          </cell>
          <cell r="D359">
            <v>16</v>
          </cell>
          <cell r="E359" t="str">
            <v>82 - 144</v>
          </cell>
          <cell r="F359">
            <v>15</v>
          </cell>
        </row>
        <row r="360">
          <cell r="A360" t="str">
            <v>Worthing</v>
          </cell>
          <cell r="B360">
            <v>111</v>
          </cell>
          <cell r="C360" t="str">
            <v>107 - 116</v>
          </cell>
          <cell r="D360">
            <v>11</v>
          </cell>
          <cell r="E360" t="str">
            <v>91 - 130</v>
          </cell>
          <cell r="F360">
            <v>17</v>
          </cell>
        </row>
        <row r="361">
          <cell r="A361" t="str">
            <v>South West</v>
          </cell>
          <cell r="B361">
            <v>92</v>
          </cell>
          <cell r="C361" t="str">
            <v>92 - 93</v>
          </cell>
          <cell r="D361">
            <v>11</v>
          </cell>
          <cell r="E361" t="str">
            <v>64 - 207</v>
          </cell>
          <cell r="F361">
            <v>883</v>
          </cell>
        </row>
        <row r="362">
          <cell r="A362" t="str">
            <v>Cornwall</v>
          </cell>
          <cell r="B362">
            <v>94</v>
          </cell>
          <cell r="C362" t="str">
            <v>92 - 96</v>
          </cell>
          <cell r="D362">
            <v>15</v>
          </cell>
          <cell r="E362" t="str">
            <v>70 - 207</v>
          </cell>
          <cell r="F362">
            <v>134</v>
          </cell>
        </row>
        <row r="363">
          <cell r="A363" t="str">
            <v>Caradon</v>
          </cell>
          <cell r="B363">
            <v>97</v>
          </cell>
          <cell r="C363" t="str">
            <v>91 - 102</v>
          </cell>
          <cell r="D363">
            <v>16</v>
          </cell>
          <cell r="E363" t="str">
            <v>76 - 151</v>
          </cell>
          <cell r="F363">
            <v>23</v>
          </cell>
        </row>
        <row r="364">
          <cell r="A364" t="str">
            <v>Carrick</v>
          </cell>
          <cell r="B364">
            <v>95</v>
          </cell>
          <cell r="C364" t="str">
            <v>91 - 99</v>
          </cell>
          <cell r="D364">
            <v>12</v>
          </cell>
          <cell r="E364" t="str">
            <v>75 - 130</v>
          </cell>
          <cell r="F364">
            <v>23</v>
          </cell>
        </row>
        <row r="365">
          <cell r="A365" t="str">
            <v>Kerrier</v>
          </cell>
          <cell r="B365">
            <v>89</v>
          </cell>
          <cell r="C365" t="str">
            <v>85 - 93</v>
          </cell>
          <cell r="D365">
            <v>11</v>
          </cell>
          <cell r="E365" t="str">
            <v>75 - 121</v>
          </cell>
          <cell r="F365">
            <v>18</v>
          </cell>
        </row>
        <row r="366">
          <cell r="A366" t="str">
            <v>North Cornwall</v>
          </cell>
          <cell r="B366">
            <v>93</v>
          </cell>
          <cell r="C366" t="str">
            <v>91 - 96</v>
          </cell>
          <cell r="D366">
            <v>7</v>
          </cell>
          <cell r="E366" t="str">
            <v>85 - 111</v>
          </cell>
          <cell r="F366">
            <v>23</v>
          </cell>
        </row>
        <row r="367">
          <cell r="A367" t="str">
            <v>Penwith</v>
          </cell>
          <cell r="B367">
            <v>94</v>
          </cell>
          <cell r="C367" t="str">
            <v>90 - 99</v>
          </cell>
          <cell r="D367">
            <v>10</v>
          </cell>
          <cell r="E367" t="str">
            <v>78 - 106</v>
          </cell>
          <cell r="F367">
            <v>13</v>
          </cell>
        </row>
        <row r="368">
          <cell r="A368" t="str">
            <v>Restormel</v>
          </cell>
          <cell r="B368">
            <v>92</v>
          </cell>
          <cell r="C368" t="str">
            <v>89 - 95</v>
          </cell>
          <cell r="D368">
            <v>12</v>
          </cell>
          <cell r="E368" t="str">
            <v>70 - 124</v>
          </cell>
          <cell r="F368">
            <v>32</v>
          </cell>
        </row>
        <row r="369">
          <cell r="A369" t="str">
            <v>Devon</v>
          </cell>
          <cell r="B369">
            <v>91</v>
          </cell>
          <cell r="C369" t="str">
            <v>90 - 92</v>
          </cell>
          <cell r="D369">
            <v>10</v>
          </cell>
          <cell r="E369" t="str">
            <v>66 - 127</v>
          </cell>
          <cell r="F369">
            <v>212</v>
          </cell>
        </row>
        <row r="370">
          <cell r="A370" t="str">
            <v>East Devon</v>
          </cell>
          <cell r="B370">
            <v>92</v>
          </cell>
          <cell r="C370" t="str">
            <v>87 - 98</v>
          </cell>
          <cell r="D370">
            <v>14</v>
          </cell>
          <cell r="E370" t="str">
            <v>78 - 127</v>
          </cell>
          <cell r="F370">
            <v>16</v>
          </cell>
        </row>
        <row r="371">
          <cell r="A371" t="str">
            <v>Exeter</v>
          </cell>
          <cell r="B371">
            <v>89</v>
          </cell>
          <cell r="C371" t="str">
            <v>87 - 91</v>
          </cell>
          <cell r="D371">
            <v>9</v>
          </cell>
          <cell r="E371" t="str">
            <v>73 - 117</v>
          </cell>
          <cell r="F371">
            <v>39</v>
          </cell>
        </row>
        <row r="372">
          <cell r="A372" t="str">
            <v>Mid Devon</v>
          </cell>
          <cell r="B372">
            <v>89</v>
          </cell>
          <cell r="C372" t="str">
            <v>84 - 95</v>
          </cell>
          <cell r="D372">
            <v>11</v>
          </cell>
          <cell r="E372" t="str">
            <v>76 - 109</v>
          </cell>
          <cell r="F372">
            <v>11</v>
          </cell>
        </row>
        <row r="373">
          <cell r="A373" t="str">
            <v>North Devon</v>
          </cell>
          <cell r="B373">
            <v>90</v>
          </cell>
          <cell r="C373" t="str">
            <v>86 - 95</v>
          </cell>
          <cell r="D373">
            <v>11</v>
          </cell>
          <cell r="E373" t="str">
            <v>68 - 107</v>
          </cell>
          <cell r="F373">
            <v>20</v>
          </cell>
        </row>
        <row r="374">
          <cell r="A374" t="str">
            <v>Plymouth</v>
          </cell>
          <cell r="B374">
            <v>90</v>
          </cell>
          <cell r="C374" t="str">
            <v>88 - 92</v>
          </cell>
          <cell r="D374">
            <v>9</v>
          </cell>
          <cell r="E374" t="str">
            <v>71 - 108</v>
          </cell>
          <cell r="F374">
            <v>35</v>
          </cell>
        </row>
        <row r="375">
          <cell r="A375" t="str">
            <v>South Hams</v>
          </cell>
          <cell r="B375">
            <v>92</v>
          </cell>
          <cell r="C375" t="str">
            <v>87 - 97</v>
          </cell>
          <cell r="D375">
            <v>11</v>
          </cell>
          <cell r="E375" t="str">
            <v>66 - 113</v>
          </cell>
          <cell r="F375">
            <v>16</v>
          </cell>
        </row>
        <row r="376">
          <cell r="A376" t="str">
            <v>Teignbridge</v>
          </cell>
          <cell r="B376">
            <v>93</v>
          </cell>
          <cell r="C376" t="str">
            <v>91 - 96</v>
          </cell>
          <cell r="D376">
            <v>7</v>
          </cell>
          <cell r="E376" t="str">
            <v>82 - 103</v>
          </cell>
          <cell r="F376">
            <v>22</v>
          </cell>
        </row>
        <row r="377">
          <cell r="A377" t="str">
            <v>Torbay</v>
          </cell>
          <cell r="B377">
            <v>94</v>
          </cell>
          <cell r="C377" t="str">
            <v>91 - 97</v>
          </cell>
          <cell r="D377">
            <v>11</v>
          </cell>
          <cell r="E377" t="str">
            <v>74 - 125</v>
          </cell>
          <cell r="F377">
            <v>35</v>
          </cell>
        </row>
        <row r="378">
          <cell r="A378" t="str">
            <v>Torridge</v>
          </cell>
          <cell r="B378">
            <v>90</v>
          </cell>
          <cell r="C378" t="str">
            <v>86 - 95</v>
          </cell>
          <cell r="D378">
            <v>8</v>
          </cell>
          <cell r="E378" t="str">
            <v>75 - 104</v>
          </cell>
          <cell r="F378">
            <v>12</v>
          </cell>
        </row>
        <row r="379">
          <cell r="A379" t="str">
            <v>West Devon</v>
          </cell>
          <cell r="B379">
            <v>88</v>
          </cell>
          <cell r="C379" t="str">
            <v>83 - 93</v>
          </cell>
          <cell r="D379">
            <v>6</v>
          </cell>
          <cell r="E379" t="str">
            <v>80 - 96</v>
          </cell>
          <cell r="F379">
            <v>6</v>
          </cell>
        </row>
        <row r="380">
          <cell r="A380" t="str">
            <v>Dorset</v>
          </cell>
          <cell r="B380">
            <v>94</v>
          </cell>
          <cell r="C380" t="str">
            <v>92 - 95</v>
          </cell>
          <cell r="D380">
            <v>12</v>
          </cell>
          <cell r="E380" t="str">
            <v>74 - 142</v>
          </cell>
          <cell r="F380">
            <v>122</v>
          </cell>
        </row>
        <row r="381">
          <cell r="A381" t="str">
            <v>Bournemouth</v>
          </cell>
          <cell r="B381">
            <v>96</v>
          </cell>
          <cell r="C381" t="str">
            <v>92 - 100</v>
          </cell>
          <cell r="D381">
            <v>14</v>
          </cell>
          <cell r="E381" t="str">
            <v>81 - 142</v>
          </cell>
          <cell r="F381">
            <v>23</v>
          </cell>
        </row>
        <row r="382">
          <cell r="A382" t="str">
            <v>Christchurch</v>
          </cell>
          <cell r="B382">
            <v>92</v>
          </cell>
          <cell r="C382" t="str">
            <v>84 - 101</v>
          </cell>
          <cell r="D382">
            <v>9</v>
          </cell>
          <cell r="E382" t="str">
            <v>79 - 101</v>
          </cell>
          <cell r="F382">
            <v>5</v>
          </cell>
        </row>
        <row r="383">
          <cell r="A383" t="str">
            <v>East Dorset</v>
          </cell>
          <cell r="B383">
            <v>91</v>
          </cell>
          <cell r="C383" t="str">
            <v>87 - 95</v>
          </cell>
          <cell r="D383">
            <v>9</v>
          </cell>
          <cell r="E383" t="str">
            <v>76 - 104</v>
          </cell>
          <cell r="F383">
            <v>14</v>
          </cell>
        </row>
        <row r="384">
          <cell r="A384" t="str">
            <v>North Dorset</v>
          </cell>
          <cell r="B384">
            <v>94</v>
          </cell>
          <cell r="C384" t="str">
            <v>89 - 99</v>
          </cell>
          <cell r="D384">
            <v>10</v>
          </cell>
          <cell r="E384" t="str">
            <v>84 - 117</v>
          </cell>
          <cell r="F384">
            <v>12</v>
          </cell>
        </row>
        <row r="385">
          <cell r="A385" t="str">
            <v>Poole</v>
          </cell>
          <cell r="B385">
            <v>93</v>
          </cell>
          <cell r="C385" t="str">
            <v>90 - 96</v>
          </cell>
          <cell r="D385">
            <v>10</v>
          </cell>
          <cell r="E385" t="str">
            <v>79 - 110</v>
          </cell>
          <cell r="F385">
            <v>25</v>
          </cell>
        </row>
        <row r="386">
          <cell r="A386" t="str">
            <v>Purbeck</v>
          </cell>
          <cell r="B386">
            <v>95</v>
          </cell>
          <cell r="C386" t="str">
            <v>91 - 100</v>
          </cell>
          <cell r="D386">
            <v>6</v>
          </cell>
          <cell r="E386" t="str">
            <v>85 - 103</v>
          </cell>
          <cell r="F386">
            <v>7</v>
          </cell>
        </row>
        <row r="387">
          <cell r="A387" t="str">
            <v>West Dorset</v>
          </cell>
          <cell r="B387">
            <v>97</v>
          </cell>
          <cell r="C387" t="str">
            <v>91 - 102</v>
          </cell>
          <cell r="D387">
            <v>17</v>
          </cell>
          <cell r="E387" t="str">
            <v>77 - 138</v>
          </cell>
          <cell r="F387">
            <v>24</v>
          </cell>
        </row>
        <row r="388">
          <cell r="A388" t="str">
            <v>Weymouth and Portland</v>
          </cell>
          <cell r="B388">
            <v>89</v>
          </cell>
          <cell r="C388" t="str">
            <v>85 - 92</v>
          </cell>
          <cell r="D388">
            <v>7</v>
          </cell>
          <cell r="E388" t="str">
            <v>74 - 101</v>
          </cell>
          <cell r="F388">
            <v>12</v>
          </cell>
        </row>
        <row r="389">
          <cell r="A389" t="str">
            <v>Gloucestershire</v>
          </cell>
          <cell r="B389">
            <v>93</v>
          </cell>
          <cell r="C389" t="str">
            <v>91 - 95</v>
          </cell>
          <cell r="D389">
            <v>12</v>
          </cell>
          <cell r="E389" t="str">
            <v>64 - 129</v>
          </cell>
          <cell r="F389">
            <v>93</v>
          </cell>
        </row>
        <row r="390">
          <cell r="A390" t="str">
            <v>Cheltenham</v>
          </cell>
          <cell r="B390">
            <v>94</v>
          </cell>
          <cell r="C390" t="str">
            <v>90 - 98</v>
          </cell>
          <cell r="D390">
            <v>13</v>
          </cell>
          <cell r="E390" t="str">
            <v>76 - 129</v>
          </cell>
          <cell r="F390">
            <v>32</v>
          </cell>
        </row>
        <row r="391">
          <cell r="A391" t="str">
            <v>Cotswold</v>
          </cell>
          <cell r="B391">
            <v>96</v>
          </cell>
          <cell r="C391" t="str">
            <v>92 - 101</v>
          </cell>
          <cell r="D391">
            <v>11</v>
          </cell>
          <cell r="E391" t="str">
            <v>79 - 117</v>
          </cell>
          <cell r="F391">
            <v>18</v>
          </cell>
        </row>
        <row r="392">
          <cell r="A392" t="str">
            <v>Forest of Dean</v>
          </cell>
          <cell r="B392">
            <v>88</v>
          </cell>
          <cell r="C392" t="str">
            <v>83 - 93</v>
          </cell>
          <cell r="D392">
            <v>6</v>
          </cell>
          <cell r="E392" t="str">
            <v>83 - 99</v>
          </cell>
          <cell r="F392">
            <v>6</v>
          </cell>
        </row>
        <row r="393">
          <cell r="A393" t="str">
            <v>Gloucester</v>
          </cell>
          <cell r="B393">
            <v>88</v>
          </cell>
          <cell r="C393" t="str">
            <v>83 - 93</v>
          </cell>
          <cell r="D393">
            <v>11</v>
          </cell>
          <cell r="E393" t="str">
            <v>64 - 115</v>
          </cell>
          <cell r="F393">
            <v>17</v>
          </cell>
        </row>
        <row r="394">
          <cell r="A394" t="str">
            <v>Stroud</v>
          </cell>
          <cell r="B394">
            <v>96</v>
          </cell>
          <cell r="C394" t="str">
            <v>92 - 100</v>
          </cell>
          <cell r="D394">
            <v>9</v>
          </cell>
          <cell r="E394" t="str">
            <v>83 - 113</v>
          </cell>
          <cell r="F394">
            <v>14</v>
          </cell>
        </row>
        <row r="395">
          <cell r="A395" t="str">
            <v>Tewkesbury</v>
          </cell>
          <cell r="B395">
            <v>89</v>
          </cell>
          <cell r="C395" t="str">
            <v>82 - 98</v>
          </cell>
          <cell r="D395">
            <v>9</v>
          </cell>
          <cell r="E395" t="str">
            <v>78 - 101</v>
          </cell>
          <cell r="F395">
            <v>5</v>
          </cell>
        </row>
        <row r="396">
          <cell r="A396" t="str">
            <v>North Somerset</v>
          </cell>
          <cell r="B396">
            <v>92</v>
          </cell>
          <cell r="C396" t="str">
            <v>91 - 93</v>
          </cell>
          <cell r="D396">
            <v>10</v>
          </cell>
          <cell r="E396" t="str">
            <v>67 - 117</v>
          </cell>
          <cell r="F396">
            <v>125</v>
          </cell>
        </row>
        <row r="397">
          <cell r="A397" t="str">
            <v>Bath and North East Somerset</v>
          </cell>
          <cell r="B397">
            <v>94</v>
          </cell>
          <cell r="C397" t="str">
            <v>91 - 97</v>
          </cell>
          <cell r="D397">
            <v>8</v>
          </cell>
          <cell r="E397" t="str">
            <v>78 - 111</v>
          </cell>
          <cell r="F397">
            <v>24</v>
          </cell>
        </row>
        <row r="398">
          <cell r="A398" t="str">
            <v>Bristol</v>
          </cell>
          <cell r="B398">
            <v>94</v>
          </cell>
          <cell r="C398" t="str">
            <v>92 - 96</v>
          </cell>
          <cell r="D398">
            <v>10</v>
          </cell>
          <cell r="E398" t="str">
            <v>76 - 117</v>
          </cell>
          <cell r="F398">
            <v>57</v>
          </cell>
        </row>
        <row r="399">
          <cell r="A399" t="str">
            <v>North Somerset</v>
          </cell>
          <cell r="B399">
            <v>90</v>
          </cell>
          <cell r="C399" t="str">
            <v>87 - 93</v>
          </cell>
          <cell r="D399">
            <v>8</v>
          </cell>
          <cell r="E399" t="str">
            <v>80 - 108</v>
          </cell>
          <cell r="F399">
            <v>20</v>
          </cell>
        </row>
        <row r="400">
          <cell r="A400" t="str">
            <v>South Gloucestershire</v>
          </cell>
          <cell r="B400">
            <v>86</v>
          </cell>
          <cell r="C400" t="str">
            <v>83 - 90</v>
          </cell>
          <cell r="D400">
            <v>10</v>
          </cell>
          <cell r="E400" t="str">
            <v>67 - 108</v>
          </cell>
          <cell r="F400">
            <v>24</v>
          </cell>
        </row>
        <row r="401">
          <cell r="A401" t="str">
            <v>Somerset</v>
          </cell>
          <cell r="B401">
            <v>90</v>
          </cell>
          <cell r="C401" t="str">
            <v>89 - 92</v>
          </cell>
          <cell r="D401">
            <v>9</v>
          </cell>
          <cell r="E401" t="str">
            <v>69 - 117</v>
          </cell>
          <cell r="F401">
            <v>85</v>
          </cell>
        </row>
        <row r="402">
          <cell r="A402" t="str">
            <v>Mendip</v>
          </cell>
          <cell r="B402">
            <v>91</v>
          </cell>
          <cell r="C402" t="str">
            <v>86 - 97</v>
          </cell>
          <cell r="D402">
            <v>12</v>
          </cell>
          <cell r="E402" t="str">
            <v>77 - 114</v>
          </cell>
          <cell r="F402">
            <v>15</v>
          </cell>
        </row>
        <row r="403">
          <cell r="A403" t="str">
            <v>Sedgemoor</v>
          </cell>
          <cell r="B403">
            <v>89</v>
          </cell>
          <cell r="C403" t="str">
            <v>86 - 91</v>
          </cell>
          <cell r="D403">
            <v>8</v>
          </cell>
          <cell r="E403" t="str">
            <v>79 - 107</v>
          </cell>
          <cell r="F403">
            <v>26</v>
          </cell>
        </row>
        <row r="404">
          <cell r="A404" t="str">
            <v>South Somerset</v>
          </cell>
          <cell r="B404">
            <v>90</v>
          </cell>
          <cell r="C404" t="str">
            <v>87 - 93</v>
          </cell>
          <cell r="D404">
            <v>8</v>
          </cell>
          <cell r="E404" t="str">
            <v>69 - 103</v>
          </cell>
          <cell r="F404">
            <v>19</v>
          </cell>
        </row>
        <row r="405">
          <cell r="A405" t="str">
            <v>Taunton Deane</v>
          </cell>
          <cell r="B405">
            <v>91</v>
          </cell>
          <cell r="C405" t="str">
            <v>89 - 93</v>
          </cell>
          <cell r="D405">
            <v>7</v>
          </cell>
          <cell r="E405" t="str">
            <v>79 - 106</v>
          </cell>
          <cell r="F405">
            <v>22</v>
          </cell>
        </row>
        <row r="406">
          <cell r="A406" t="str">
            <v>Wiltshire</v>
          </cell>
          <cell r="B406">
            <v>92</v>
          </cell>
          <cell r="C406" t="str">
            <v>91 - 94</v>
          </cell>
          <cell r="D406">
            <v>10</v>
          </cell>
          <cell r="E406" t="str">
            <v>72 - 132</v>
          </cell>
          <cell r="F406">
            <v>112</v>
          </cell>
        </row>
        <row r="407">
          <cell r="A407" t="str">
            <v>Kennet</v>
          </cell>
          <cell r="B407">
            <v>101</v>
          </cell>
          <cell r="C407" t="str">
            <v>95 - 106</v>
          </cell>
          <cell r="D407">
            <v>8</v>
          </cell>
          <cell r="E407" t="str">
            <v>90 - 114</v>
          </cell>
          <cell r="F407">
            <v>8</v>
          </cell>
        </row>
        <row r="408">
          <cell r="A408" t="str">
            <v>North Wiltshire</v>
          </cell>
          <cell r="B408">
            <v>93</v>
          </cell>
          <cell r="C408" t="str">
            <v>91 - 96</v>
          </cell>
          <cell r="D408">
            <v>8</v>
          </cell>
          <cell r="E408" t="str">
            <v>84 - 112</v>
          </cell>
          <cell r="F408">
            <v>24</v>
          </cell>
        </row>
        <row r="409">
          <cell r="A409" t="str">
            <v>Salisbury</v>
          </cell>
          <cell r="B409">
            <v>93</v>
          </cell>
          <cell r="C409" t="str">
            <v>89 - 97</v>
          </cell>
          <cell r="D409">
            <v>12</v>
          </cell>
          <cell r="E409" t="str">
            <v>76 - 132</v>
          </cell>
          <cell r="F409">
            <v>22</v>
          </cell>
        </row>
        <row r="410">
          <cell r="A410" t="str">
            <v>Swindon</v>
          </cell>
          <cell r="B410">
            <v>91</v>
          </cell>
          <cell r="C410" t="str">
            <v>88 - 93</v>
          </cell>
          <cell r="D410">
            <v>9</v>
          </cell>
          <cell r="E410" t="str">
            <v>73 - 106</v>
          </cell>
          <cell r="F410">
            <v>44</v>
          </cell>
        </row>
        <row r="411">
          <cell r="A411" t="str">
            <v>West Wiltshire</v>
          </cell>
          <cell r="B411">
            <v>90</v>
          </cell>
          <cell r="C411" t="str">
            <v>85 - 94</v>
          </cell>
          <cell r="D411">
            <v>9</v>
          </cell>
          <cell r="E411" t="str">
            <v>72 - 107</v>
          </cell>
          <cell r="F411">
            <v>14</v>
          </cell>
        </row>
        <row r="412">
          <cell r="A412" t="str">
            <v>Wales</v>
          </cell>
          <cell r="B412">
            <v>101</v>
          </cell>
          <cell r="C412" t="str">
            <v>100 - 102</v>
          </cell>
          <cell r="D412">
            <v>13</v>
          </cell>
          <cell r="E412" t="str">
            <v>76 - 158</v>
          </cell>
          <cell r="F412">
            <v>412</v>
          </cell>
        </row>
        <row r="413">
          <cell r="A413" t="str">
            <v>North Wales</v>
          </cell>
          <cell r="B413">
            <v>99</v>
          </cell>
          <cell r="C413" t="str">
            <v>97 - 101</v>
          </cell>
          <cell r="D413">
            <v>13</v>
          </cell>
          <cell r="E413" t="str">
            <v>76 - 150</v>
          </cell>
          <cell r="F413">
            <v>102</v>
          </cell>
        </row>
        <row r="414">
          <cell r="A414" t="str">
            <v>Flintshire</v>
          </cell>
          <cell r="B414">
            <v>96</v>
          </cell>
          <cell r="C414" t="str">
            <v>91 - 101</v>
          </cell>
          <cell r="D414">
            <v>11</v>
          </cell>
          <cell r="E414" t="str">
            <v>76 - 113</v>
          </cell>
          <cell r="F414">
            <v>17</v>
          </cell>
        </row>
        <row r="415">
          <cell r="A415" t="str">
            <v>Conwy</v>
          </cell>
          <cell r="B415">
            <v>100</v>
          </cell>
          <cell r="C415" t="str">
            <v>91 - 111</v>
          </cell>
          <cell r="D415">
            <v>19</v>
          </cell>
          <cell r="E415" t="str">
            <v>76 - 145</v>
          </cell>
          <cell r="F415">
            <v>11</v>
          </cell>
        </row>
        <row r="416">
          <cell r="A416" t="str">
            <v>Denbighshire</v>
          </cell>
          <cell r="B416">
            <v>96</v>
          </cell>
          <cell r="C416" t="str">
            <v>93 - 100</v>
          </cell>
          <cell r="D416">
            <v>8</v>
          </cell>
          <cell r="E416" t="str">
            <v>80 - 108</v>
          </cell>
          <cell r="F416">
            <v>14</v>
          </cell>
        </row>
        <row r="417">
          <cell r="A417" t="str">
            <v>Gwynedd</v>
          </cell>
          <cell r="B417">
            <v>104</v>
          </cell>
          <cell r="C417" t="str">
            <v>99 - 109</v>
          </cell>
          <cell r="D417">
            <v>13</v>
          </cell>
          <cell r="E417" t="str">
            <v>88 - 127</v>
          </cell>
          <cell r="F417">
            <v>18</v>
          </cell>
        </row>
        <row r="418">
          <cell r="A418" t="str">
            <v>Isle of Anglesey</v>
          </cell>
          <cell r="B418">
            <v>102</v>
          </cell>
          <cell r="C418" t="str">
            <v>93 - 111</v>
          </cell>
          <cell r="D418">
            <v>13</v>
          </cell>
          <cell r="E418" t="str">
            <v>91 - 129</v>
          </cell>
          <cell r="F418">
            <v>7</v>
          </cell>
        </row>
        <row r="419">
          <cell r="A419" t="str">
            <v>Wrexham</v>
          </cell>
          <cell r="B419">
            <v>98</v>
          </cell>
          <cell r="C419" t="str">
            <v>95 - 102</v>
          </cell>
          <cell r="D419">
            <v>12</v>
          </cell>
          <cell r="E419" t="str">
            <v>83 - 150</v>
          </cell>
          <cell r="F419">
            <v>35</v>
          </cell>
        </row>
        <row r="420">
          <cell r="A420" t="str">
            <v>Mid Wales</v>
          </cell>
          <cell r="B420">
            <v>104</v>
          </cell>
          <cell r="C420" t="str">
            <v>102 - 106</v>
          </cell>
          <cell r="D420">
            <v>10</v>
          </cell>
          <cell r="E420" t="str">
            <v>78 - 132</v>
          </cell>
          <cell r="F420">
            <v>71</v>
          </cell>
        </row>
        <row r="421">
          <cell r="A421" t="str">
            <v>Carmarthenshire</v>
          </cell>
          <cell r="B421">
            <v>106</v>
          </cell>
          <cell r="C421" t="str">
            <v>101 - 110</v>
          </cell>
          <cell r="D421">
            <v>11</v>
          </cell>
          <cell r="E421" t="str">
            <v>78 - 132</v>
          </cell>
          <cell r="F421">
            <v>20</v>
          </cell>
        </row>
        <row r="422">
          <cell r="A422" t="str">
            <v>Ceredigion</v>
          </cell>
          <cell r="B422">
            <v>106</v>
          </cell>
          <cell r="C422" t="str">
            <v>102 - 110</v>
          </cell>
          <cell r="D422">
            <v>11</v>
          </cell>
          <cell r="E422" t="str">
            <v>91 - 131</v>
          </cell>
          <cell r="F422">
            <v>19</v>
          </cell>
        </row>
        <row r="423">
          <cell r="A423" t="str">
            <v>Powys</v>
          </cell>
          <cell r="B423">
            <v>104</v>
          </cell>
          <cell r="C423" t="str">
            <v>101 - 108</v>
          </cell>
          <cell r="D423">
            <v>9</v>
          </cell>
          <cell r="E423" t="str">
            <v>85 - 123</v>
          </cell>
          <cell r="F423">
            <v>23</v>
          </cell>
        </row>
        <row r="424">
          <cell r="A424" t="str">
            <v>Pembrokeshire</v>
          </cell>
          <cell r="B424">
            <v>99</v>
          </cell>
          <cell r="C424" t="str">
            <v>93 - 105</v>
          </cell>
          <cell r="D424">
            <v>11</v>
          </cell>
          <cell r="E424" t="str">
            <v>89 - 122</v>
          </cell>
          <cell r="F424">
            <v>9</v>
          </cell>
        </row>
        <row r="425">
          <cell r="A425" t="str">
            <v>South Wales</v>
          </cell>
          <cell r="B425">
            <v>101</v>
          </cell>
          <cell r="C425" t="str">
            <v>100 - 102</v>
          </cell>
          <cell r="D425">
            <v>13</v>
          </cell>
          <cell r="E425" t="str">
            <v>78 - 158</v>
          </cell>
          <cell r="F425">
            <v>239</v>
          </cell>
        </row>
        <row r="426">
          <cell r="A426" t="str">
            <v>Blaenau Gwent</v>
          </cell>
          <cell r="B426">
            <v>103</v>
          </cell>
          <cell r="C426" t="str">
            <v>98 - 108</v>
          </cell>
          <cell r="D426">
            <v>8</v>
          </cell>
          <cell r="E426" t="str">
            <v>94 - 117</v>
          </cell>
          <cell r="F426">
            <v>8</v>
          </cell>
        </row>
        <row r="427">
          <cell r="A427" t="str">
            <v>Bridgend</v>
          </cell>
          <cell r="B427">
            <v>100</v>
          </cell>
          <cell r="C427" t="str">
            <v>95 - 105</v>
          </cell>
          <cell r="D427">
            <v>18</v>
          </cell>
          <cell r="E427" t="str">
            <v>78 - 155</v>
          </cell>
          <cell r="F427">
            <v>26</v>
          </cell>
        </row>
        <row r="428">
          <cell r="A428" t="str">
            <v>Caerphilly</v>
          </cell>
          <cell r="B428">
            <v>100</v>
          </cell>
          <cell r="C428" t="str">
            <v>97 - 104</v>
          </cell>
          <cell r="D428">
            <v>10</v>
          </cell>
          <cell r="E428" t="str">
            <v>84 - 127</v>
          </cell>
          <cell r="F428">
            <v>20</v>
          </cell>
        </row>
        <row r="429">
          <cell r="A429" t="str">
            <v>Cardiff</v>
          </cell>
          <cell r="B429">
            <v>101</v>
          </cell>
          <cell r="C429" t="str">
            <v>99 - 104</v>
          </cell>
          <cell r="D429">
            <v>11</v>
          </cell>
          <cell r="E429" t="str">
            <v>78 - 133</v>
          </cell>
          <cell r="F429">
            <v>41</v>
          </cell>
        </row>
        <row r="430">
          <cell r="A430" t="str">
            <v>Monmouthshire</v>
          </cell>
          <cell r="B430">
            <v>109</v>
          </cell>
          <cell r="C430" t="str">
            <v>96 - 124</v>
          </cell>
          <cell r="D430">
            <v>23</v>
          </cell>
          <cell r="E430" t="str">
            <v>84 - 158</v>
          </cell>
          <cell r="F430">
            <v>8</v>
          </cell>
        </row>
        <row r="431">
          <cell r="A431" t="str">
            <v>Neath Port Talbot</v>
          </cell>
          <cell r="B431">
            <v>95</v>
          </cell>
          <cell r="C431" t="str">
            <v>92 - 98</v>
          </cell>
          <cell r="D431">
            <v>8</v>
          </cell>
          <cell r="E431" t="str">
            <v>81 - 114</v>
          </cell>
          <cell r="F431">
            <v>21</v>
          </cell>
        </row>
        <row r="432">
          <cell r="A432" t="str">
            <v>Newport</v>
          </cell>
          <cell r="B432">
            <v>103</v>
          </cell>
          <cell r="C432" t="str">
            <v>99 - 106</v>
          </cell>
          <cell r="D432">
            <v>11</v>
          </cell>
          <cell r="E432" t="str">
            <v>83 - 122</v>
          </cell>
          <cell r="F432">
            <v>34</v>
          </cell>
        </row>
        <row r="433">
          <cell r="A433" t="str">
            <v>Rhondda, Cynon, Taff</v>
          </cell>
          <cell r="B433">
            <v>100</v>
          </cell>
          <cell r="C433" t="str">
            <v>97 - 104</v>
          </cell>
          <cell r="D433">
            <v>12</v>
          </cell>
          <cell r="E433" t="str">
            <v>82 - 135</v>
          </cell>
          <cell r="F433">
            <v>33</v>
          </cell>
        </row>
        <row r="434">
          <cell r="A434" t="str">
            <v>Swansea</v>
          </cell>
          <cell r="B434">
            <v>100</v>
          </cell>
          <cell r="C434" t="str">
            <v>95 - 106</v>
          </cell>
          <cell r="D434">
            <v>15</v>
          </cell>
          <cell r="E434" t="str">
            <v>80 - 135</v>
          </cell>
          <cell r="F434">
            <v>20</v>
          </cell>
        </row>
        <row r="435">
          <cell r="A435" t="str">
            <v>Torfaen</v>
          </cell>
          <cell r="B435">
            <v>98</v>
          </cell>
          <cell r="C435" t="str">
            <v>90 - 106</v>
          </cell>
          <cell r="D435">
            <v>12</v>
          </cell>
          <cell r="E435" t="str">
            <v>81 - 114</v>
          </cell>
          <cell r="F435">
            <v>8</v>
          </cell>
        </row>
        <row r="436">
          <cell r="A436" t="str">
            <v>Vale of Glamorgan</v>
          </cell>
          <cell r="B436">
            <v>104</v>
          </cell>
          <cell r="C436" t="str">
            <v>99 - 109</v>
          </cell>
          <cell r="D436">
            <v>13</v>
          </cell>
          <cell r="E436" t="str">
            <v>87 - 140</v>
          </cell>
          <cell r="F436">
            <v>17</v>
          </cell>
        </row>
        <row r="437">
          <cell r="A437" t="str">
            <v>Scotland</v>
          </cell>
          <cell r="B437">
            <v>92</v>
          </cell>
          <cell r="C437" t="str">
            <v>91 - 92</v>
          </cell>
          <cell r="D437">
            <v>13</v>
          </cell>
          <cell r="E437" t="str">
            <v>62 - 189</v>
          </cell>
          <cell r="F437">
            <v>1333</v>
          </cell>
        </row>
        <row r="438">
          <cell r="A438" t="str">
            <v>East Central Scotland</v>
          </cell>
          <cell r="B438">
            <v>93</v>
          </cell>
          <cell r="C438" t="str">
            <v>91 - 94</v>
          </cell>
          <cell r="D438">
            <v>11</v>
          </cell>
          <cell r="E438" t="str">
            <v>72 - 136</v>
          </cell>
          <cell r="F438">
            <v>212</v>
          </cell>
        </row>
        <row r="439">
          <cell r="A439" t="str">
            <v>East Lothian</v>
          </cell>
          <cell r="B439">
            <v>93</v>
          </cell>
          <cell r="C439" t="str">
            <v>90 - 95</v>
          </cell>
          <cell r="D439">
            <v>8</v>
          </cell>
          <cell r="E439" t="str">
            <v>75 - 106</v>
          </cell>
          <cell r="F439">
            <v>36</v>
          </cell>
        </row>
        <row r="440">
          <cell r="A440" t="str">
            <v>City of Edinburgh</v>
          </cell>
          <cell r="B440">
            <v>96</v>
          </cell>
          <cell r="C440" t="str">
            <v>94 - 98</v>
          </cell>
          <cell r="D440">
            <v>11</v>
          </cell>
          <cell r="E440" t="str">
            <v>76 - 136</v>
          </cell>
          <cell r="F440">
            <v>87</v>
          </cell>
        </row>
        <row r="441">
          <cell r="A441" t="str">
            <v>Falkirk</v>
          </cell>
          <cell r="B441">
            <v>87</v>
          </cell>
          <cell r="C441" t="str">
            <v>84 - 90</v>
          </cell>
          <cell r="D441">
            <v>11</v>
          </cell>
          <cell r="E441" t="str">
            <v>72 - 110</v>
          </cell>
          <cell r="F441">
            <v>32</v>
          </cell>
        </row>
        <row r="442">
          <cell r="A442" t="str">
            <v>Midlothian</v>
          </cell>
          <cell r="B442">
            <v>94</v>
          </cell>
          <cell r="C442" t="str">
            <v>88 - 99</v>
          </cell>
          <cell r="D442">
            <v>13</v>
          </cell>
          <cell r="E442" t="str">
            <v>79 - 127</v>
          </cell>
          <cell r="F442">
            <v>16</v>
          </cell>
        </row>
        <row r="443">
          <cell r="A443" t="str">
            <v>West Lothian</v>
          </cell>
          <cell r="B443">
            <v>91</v>
          </cell>
          <cell r="C443" t="str">
            <v>88 - 94</v>
          </cell>
          <cell r="D443">
            <v>12</v>
          </cell>
          <cell r="E443" t="str">
            <v>74 - 126</v>
          </cell>
          <cell r="F443">
            <v>41</v>
          </cell>
        </row>
        <row r="444">
          <cell r="A444" t="str">
            <v>Eastern Scotland</v>
          </cell>
          <cell r="B444">
            <v>90</v>
          </cell>
          <cell r="C444" t="str">
            <v>89 - 92</v>
          </cell>
          <cell r="D444">
            <v>10</v>
          </cell>
          <cell r="E444" t="str">
            <v>67 - 134</v>
          </cell>
          <cell r="F444">
            <v>226</v>
          </cell>
        </row>
        <row r="445">
          <cell r="A445" t="str">
            <v>Angus</v>
          </cell>
          <cell r="B445">
            <v>89</v>
          </cell>
          <cell r="C445" t="str">
            <v>85 - 92</v>
          </cell>
          <cell r="D445">
            <v>9</v>
          </cell>
          <cell r="E445" t="str">
            <v>70 - 109</v>
          </cell>
          <cell r="F445">
            <v>20</v>
          </cell>
        </row>
        <row r="446">
          <cell r="A446" t="str">
            <v>Clackmannanshire</v>
          </cell>
          <cell r="B446">
            <v>90</v>
          </cell>
          <cell r="C446" t="str">
            <v>86 - 95</v>
          </cell>
          <cell r="D446">
            <v>7</v>
          </cell>
          <cell r="E446" t="str">
            <v>80 - 99</v>
          </cell>
          <cell r="F446">
            <v>9</v>
          </cell>
        </row>
        <row r="447">
          <cell r="A447" t="str">
            <v>Dundee City</v>
          </cell>
          <cell r="B447">
            <v>92</v>
          </cell>
          <cell r="C447" t="str">
            <v>89 - 94</v>
          </cell>
          <cell r="D447">
            <v>11</v>
          </cell>
          <cell r="E447" t="str">
            <v>67 - 118</v>
          </cell>
          <cell r="F447">
            <v>63</v>
          </cell>
        </row>
        <row r="448">
          <cell r="A448" t="str">
            <v>Fife</v>
          </cell>
          <cell r="B448">
            <v>90</v>
          </cell>
          <cell r="C448" t="str">
            <v>88 - 92</v>
          </cell>
          <cell r="D448">
            <v>10</v>
          </cell>
          <cell r="E448" t="str">
            <v>70 - 115</v>
          </cell>
          <cell r="F448">
            <v>73</v>
          </cell>
        </row>
        <row r="449">
          <cell r="A449" t="str">
            <v>Perth and Kinross</v>
          </cell>
          <cell r="B449">
            <v>92</v>
          </cell>
          <cell r="C449" t="str">
            <v>89 - 95</v>
          </cell>
          <cell r="D449">
            <v>13</v>
          </cell>
          <cell r="E449" t="str">
            <v>71 - 134</v>
          </cell>
          <cell r="F449">
            <v>39</v>
          </cell>
        </row>
        <row r="450">
          <cell r="A450" t="str">
            <v>Stirling</v>
          </cell>
          <cell r="B450">
            <v>87</v>
          </cell>
          <cell r="C450" t="str">
            <v>84 - 90</v>
          </cell>
          <cell r="D450">
            <v>8</v>
          </cell>
          <cell r="E450" t="str">
            <v>71 - 106</v>
          </cell>
          <cell r="F450">
            <v>22</v>
          </cell>
        </row>
        <row r="451">
          <cell r="A451" t="str">
            <v>Highlands, Argyll and Bute</v>
          </cell>
          <cell r="B451">
            <v>95</v>
          </cell>
          <cell r="C451" t="str">
            <v>92 - 98</v>
          </cell>
          <cell r="D451">
            <v>19</v>
          </cell>
          <cell r="E451" t="str">
            <v>68 - 189</v>
          </cell>
          <cell r="F451">
            <v>102</v>
          </cell>
        </row>
        <row r="452">
          <cell r="A452" t="str">
            <v>Argyll and Bute</v>
          </cell>
          <cell r="B452">
            <v>106</v>
          </cell>
          <cell r="C452" t="str">
            <v>101 - 111</v>
          </cell>
          <cell r="D452">
            <v>20</v>
          </cell>
          <cell r="E452" t="str">
            <v>77 - 189</v>
          </cell>
          <cell r="F452">
            <v>36</v>
          </cell>
        </row>
        <row r="453">
          <cell r="A453" t="str">
            <v>Highland</v>
          </cell>
          <cell r="B453">
            <v>90</v>
          </cell>
          <cell r="C453" t="str">
            <v>87 - 93</v>
          </cell>
          <cell r="D453">
            <v>16</v>
          </cell>
          <cell r="E453" t="str">
            <v>68 - 169</v>
          </cell>
          <cell r="F453">
            <v>65</v>
          </cell>
        </row>
        <row r="454">
          <cell r="A454" t="str">
            <v>North Eastern Scotland</v>
          </cell>
          <cell r="B454">
            <v>86</v>
          </cell>
          <cell r="C454" t="str">
            <v>84 - 87</v>
          </cell>
          <cell r="D454">
            <v>12</v>
          </cell>
          <cell r="E454" t="str">
            <v>62 - 148</v>
          </cell>
          <cell r="F454">
            <v>184</v>
          </cell>
        </row>
        <row r="455">
          <cell r="A455" t="str">
            <v>Aberdeen City</v>
          </cell>
          <cell r="B455">
            <v>86</v>
          </cell>
          <cell r="C455" t="str">
            <v>84 - 87</v>
          </cell>
          <cell r="D455">
            <v>13</v>
          </cell>
          <cell r="E455" t="str">
            <v>63 - 148</v>
          </cell>
          <cell r="F455">
            <v>117</v>
          </cell>
        </row>
        <row r="456">
          <cell r="A456" t="str">
            <v>Aberdeenshire</v>
          </cell>
          <cell r="B456">
            <v>86</v>
          </cell>
          <cell r="C456" t="str">
            <v>83 - 89</v>
          </cell>
          <cell r="D456">
            <v>10</v>
          </cell>
          <cell r="E456" t="str">
            <v>71 - 117</v>
          </cell>
          <cell r="F456">
            <v>42</v>
          </cell>
        </row>
        <row r="457">
          <cell r="A457" t="str">
            <v>Moray</v>
          </cell>
          <cell r="B457">
            <v>85</v>
          </cell>
          <cell r="C457" t="str">
            <v>80 - 89</v>
          </cell>
          <cell r="D457">
            <v>15</v>
          </cell>
          <cell r="E457" t="str">
            <v>62 - 121</v>
          </cell>
          <cell r="F457">
            <v>25</v>
          </cell>
        </row>
        <row r="458">
          <cell r="A458" t="str">
            <v>Southern Scotland</v>
          </cell>
          <cell r="B458">
            <v>93</v>
          </cell>
          <cell r="C458" t="str">
            <v>91 - 94</v>
          </cell>
          <cell r="D458">
            <v>12</v>
          </cell>
          <cell r="E458" t="str">
            <v>64 - 136</v>
          </cell>
          <cell r="F458">
            <v>228</v>
          </cell>
        </row>
        <row r="459">
          <cell r="A459" t="str">
            <v>Dumfries and Galloway</v>
          </cell>
          <cell r="B459">
            <v>90</v>
          </cell>
          <cell r="C459" t="str">
            <v>88 - 93</v>
          </cell>
          <cell r="D459">
            <v>10</v>
          </cell>
          <cell r="E459" t="str">
            <v>72 - 110</v>
          </cell>
          <cell r="F459">
            <v>44</v>
          </cell>
        </row>
        <row r="460">
          <cell r="A460" t="str">
            <v>East Ayrshire</v>
          </cell>
          <cell r="B460">
            <v>93</v>
          </cell>
          <cell r="C460" t="str">
            <v>90 - 95</v>
          </cell>
          <cell r="D460">
            <v>9</v>
          </cell>
          <cell r="E460" t="str">
            <v>77 - 110</v>
          </cell>
          <cell r="F460">
            <v>31</v>
          </cell>
        </row>
        <row r="461">
          <cell r="A461" t="str">
            <v>North Ayrshire</v>
          </cell>
          <cell r="B461">
            <v>93</v>
          </cell>
          <cell r="C461" t="str">
            <v>89 - 96</v>
          </cell>
          <cell r="D461">
            <v>15</v>
          </cell>
          <cell r="E461" t="str">
            <v>71 - 136</v>
          </cell>
          <cell r="F461">
            <v>47</v>
          </cell>
        </row>
        <row r="462">
          <cell r="A462" t="str">
            <v>Scottish Borders</v>
          </cell>
          <cell r="B462">
            <v>93</v>
          </cell>
          <cell r="C462" t="str">
            <v>90 - 97</v>
          </cell>
          <cell r="D462">
            <v>11</v>
          </cell>
          <cell r="E462" t="str">
            <v>73 - 115</v>
          </cell>
          <cell r="F462">
            <v>27</v>
          </cell>
        </row>
        <row r="463">
          <cell r="A463" t="str">
            <v>South Ayrshire</v>
          </cell>
          <cell r="B463">
            <v>96</v>
          </cell>
          <cell r="C463" t="str">
            <v>91 - 101</v>
          </cell>
          <cell r="D463">
            <v>15</v>
          </cell>
          <cell r="E463" t="str">
            <v>73 - 131</v>
          </cell>
          <cell r="F463">
            <v>24</v>
          </cell>
        </row>
        <row r="464">
          <cell r="A464" t="str">
            <v>South Lanarkshire</v>
          </cell>
          <cell r="B464">
            <v>92</v>
          </cell>
          <cell r="C464" t="str">
            <v>90 - 95</v>
          </cell>
          <cell r="D464">
            <v>12</v>
          </cell>
          <cell r="E464" t="str">
            <v>64 - 136</v>
          </cell>
          <cell r="F464">
            <v>55</v>
          </cell>
        </row>
        <row r="465">
          <cell r="A465" t="str">
            <v>West Central Scotland</v>
          </cell>
          <cell r="B465">
            <v>92</v>
          </cell>
          <cell r="C465" t="str">
            <v>91 - 93</v>
          </cell>
          <cell r="D465">
            <v>11</v>
          </cell>
          <cell r="E465" t="str">
            <v>68 - 135</v>
          </cell>
          <cell r="F465">
            <v>339</v>
          </cell>
        </row>
        <row r="466">
          <cell r="A466" t="str">
            <v>East Dunbartonshire</v>
          </cell>
          <cell r="B466">
            <v>89</v>
          </cell>
          <cell r="C466" t="str">
            <v>85 - 93</v>
          </cell>
          <cell r="D466">
            <v>10</v>
          </cell>
          <cell r="E466" t="str">
            <v>69 - 110</v>
          </cell>
          <cell r="F466">
            <v>21</v>
          </cell>
        </row>
        <row r="467">
          <cell r="A467" t="str">
            <v>East Renfrewshire</v>
          </cell>
          <cell r="B467">
            <v>98</v>
          </cell>
          <cell r="C467" t="str">
            <v>93 - 103</v>
          </cell>
          <cell r="D467">
            <v>13</v>
          </cell>
          <cell r="E467" t="str">
            <v>70 - 130</v>
          </cell>
          <cell r="F467">
            <v>17</v>
          </cell>
        </row>
        <row r="468">
          <cell r="A468" t="str">
            <v>Glasgow City</v>
          </cell>
          <cell r="B468">
            <v>93</v>
          </cell>
          <cell r="C468" t="str">
            <v>92 - 94</v>
          </cell>
          <cell r="D468">
            <v>10</v>
          </cell>
          <cell r="E468" t="str">
            <v>73 - 130</v>
          </cell>
          <cell r="F468">
            <v>170</v>
          </cell>
        </row>
        <row r="469">
          <cell r="A469" t="str">
            <v>Inverclyde</v>
          </cell>
          <cell r="B469">
            <v>91</v>
          </cell>
          <cell r="C469" t="str">
            <v>88 - 95</v>
          </cell>
          <cell r="D469">
            <v>9</v>
          </cell>
          <cell r="E469" t="str">
            <v>77 - 107</v>
          </cell>
          <cell r="F469">
            <v>22</v>
          </cell>
        </row>
        <row r="470">
          <cell r="A470" t="str">
            <v>North Lanarkshire</v>
          </cell>
          <cell r="B470">
            <v>92</v>
          </cell>
          <cell r="C470" t="str">
            <v>89 - 95</v>
          </cell>
          <cell r="D470">
            <v>13</v>
          </cell>
          <cell r="E470" t="str">
            <v>70 - 130</v>
          </cell>
          <cell r="F470">
            <v>47</v>
          </cell>
        </row>
        <row r="471">
          <cell r="A471" t="str">
            <v>Renfrewshire</v>
          </cell>
          <cell r="B471">
            <v>91</v>
          </cell>
          <cell r="C471" t="str">
            <v>88 - 93</v>
          </cell>
          <cell r="D471">
            <v>11</v>
          </cell>
          <cell r="E471" t="str">
            <v>68 - 135</v>
          </cell>
          <cell r="F471">
            <v>44</v>
          </cell>
        </row>
        <row r="472">
          <cell r="A472" t="str">
            <v>West Dunbartonshire</v>
          </cell>
          <cell r="B472">
            <v>88</v>
          </cell>
          <cell r="C472" t="str">
            <v>85 - 91</v>
          </cell>
          <cell r="D472">
            <v>8</v>
          </cell>
          <cell r="E472" t="str">
            <v>74 - 102</v>
          </cell>
          <cell r="F472">
            <v>18</v>
          </cell>
        </row>
        <row r="473">
          <cell r="A473" t="str">
            <v>Western and Northern Islands</v>
          </cell>
          <cell r="B473">
            <v>107</v>
          </cell>
          <cell r="C473" t="str">
            <v>103 - 112</v>
          </cell>
          <cell r="D473">
            <v>20</v>
          </cell>
          <cell r="E473" t="str">
            <v>73 - 161</v>
          </cell>
          <cell r="F473">
            <v>42</v>
          </cell>
        </row>
        <row r="474">
          <cell r="A474" t="str">
            <v>Eilean Siar (Western Isles)</v>
          </cell>
          <cell r="B474">
            <v>112</v>
          </cell>
          <cell r="C474" t="str">
            <v>95 - 132</v>
          </cell>
          <cell r="D474">
            <v>16</v>
          </cell>
          <cell r="E474" t="str">
            <v>90 - 128</v>
          </cell>
          <cell r="F474">
            <v>4</v>
          </cell>
        </row>
        <row r="475">
          <cell r="A475" t="str">
            <v>Orkney Islands</v>
          </cell>
          <cell r="B475">
            <v>100</v>
          </cell>
          <cell r="C475" t="str">
            <v>95 - 106</v>
          </cell>
          <cell r="D475">
            <v>15</v>
          </cell>
          <cell r="E475" t="str">
            <v>76 - 144</v>
          </cell>
          <cell r="F475">
            <v>21</v>
          </cell>
        </row>
        <row r="476">
          <cell r="A476" t="str">
            <v>Shetland Islands</v>
          </cell>
          <cell r="B476">
            <v>116</v>
          </cell>
          <cell r="C476" t="str">
            <v>107 - 126</v>
          </cell>
          <cell r="D476">
            <v>22</v>
          </cell>
          <cell r="E476" t="str">
            <v>73 - 161</v>
          </cell>
          <cell r="F476">
            <v>17</v>
          </cell>
        </row>
        <row r="477">
          <cell r="A477" t="str">
            <v>Northern Ireland</v>
          </cell>
          <cell r="B477">
            <v>63</v>
          </cell>
          <cell r="C477" t="str">
            <v>62 - 64</v>
          </cell>
          <cell r="D477">
            <v>8</v>
          </cell>
          <cell r="E477" t="str">
            <v>48 - 88</v>
          </cell>
          <cell r="F477">
            <v>217</v>
          </cell>
        </row>
        <row r="478">
          <cell r="A478" t="str">
            <v>Eastern</v>
          </cell>
          <cell r="B478">
            <v>65</v>
          </cell>
          <cell r="C478" t="str">
            <v>64 - 66</v>
          </cell>
          <cell r="D478">
            <v>9</v>
          </cell>
          <cell r="E478" t="str">
            <v>50 - 88</v>
          </cell>
          <cell r="F478">
            <v>104</v>
          </cell>
        </row>
        <row r="479">
          <cell r="A479" t="str">
            <v>Ards</v>
          </cell>
          <cell r="B479">
            <v>59</v>
          </cell>
          <cell r="C479" t="str">
            <v>55 - 63</v>
          </cell>
          <cell r="D479">
            <v>6</v>
          </cell>
          <cell r="E479" t="str">
            <v>51 - 67</v>
          </cell>
          <cell r="F479">
            <v>7</v>
          </cell>
        </row>
        <row r="480">
          <cell r="A480" t="str">
            <v>Belfast</v>
          </cell>
          <cell r="B480">
            <v>67</v>
          </cell>
          <cell r="C480" t="str">
            <v>65 - 69</v>
          </cell>
          <cell r="D480">
            <v>8</v>
          </cell>
          <cell r="E480" t="str">
            <v>54 - 88</v>
          </cell>
          <cell r="F480">
            <v>69</v>
          </cell>
        </row>
        <row r="481">
          <cell r="A481" t="str">
            <v>Castlereagh</v>
          </cell>
          <cell r="B481">
            <v>61</v>
          </cell>
          <cell r="C481" t="str">
            <v>50 - 74</v>
          </cell>
          <cell r="D481">
            <v>11</v>
          </cell>
          <cell r="E481" t="str">
            <v>50 - 75</v>
          </cell>
          <cell r="F481">
            <v>4</v>
          </cell>
        </row>
        <row r="482">
          <cell r="A482" t="str">
            <v>Down</v>
          </cell>
          <cell r="B482">
            <v>59</v>
          </cell>
          <cell r="C482" t="str">
            <v>54 - 65</v>
          </cell>
          <cell r="D482">
            <v>9</v>
          </cell>
          <cell r="E482" t="str">
            <v>53 - 78</v>
          </cell>
          <cell r="F482">
            <v>7</v>
          </cell>
        </row>
        <row r="483">
          <cell r="A483" t="str">
            <v>Lisburn</v>
          </cell>
          <cell r="B483">
            <v>63</v>
          </cell>
          <cell r="C483" t="str">
            <v>58 - 69</v>
          </cell>
          <cell r="D483">
            <v>9</v>
          </cell>
          <cell r="E483" t="str">
            <v>53 - 76</v>
          </cell>
          <cell r="F483">
            <v>8</v>
          </cell>
        </row>
        <row r="484">
          <cell r="A484" t="str">
            <v>North Down</v>
          </cell>
          <cell r="B484">
            <v>65</v>
          </cell>
          <cell r="C484" t="str">
            <v>61 - 68</v>
          </cell>
          <cell r="D484">
            <v>6</v>
          </cell>
          <cell r="E484" t="str">
            <v>57 - 72</v>
          </cell>
          <cell r="F484">
            <v>9</v>
          </cell>
        </row>
        <row r="485">
          <cell r="A485" t="str">
            <v>Northern</v>
          </cell>
          <cell r="B485">
            <v>63</v>
          </cell>
          <cell r="C485" t="str">
            <v>61 - 64</v>
          </cell>
          <cell r="D485">
            <v>7</v>
          </cell>
          <cell r="E485" t="str">
            <v>49 - 80</v>
          </cell>
          <cell r="F485">
            <v>46</v>
          </cell>
        </row>
        <row r="486">
          <cell r="A486" t="str">
            <v>Antrim</v>
          </cell>
          <cell r="B486">
            <v>63</v>
          </cell>
          <cell r="C486" t="str">
            <v>59 - 66</v>
          </cell>
          <cell r="D486">
            <v>5</v>
          </cell>
          <cell r="E486" t="str">
            <v>53 - 68</v>
          </cell>
          <cell r="F486">
            <v>8</v>
          </cell>
        </row>
        <row r="487">
          <cell r="A487" t="str">
            <v>Ballymena</v>
          </cell>
          <cell r="B487">
            <v>60</v>
          </cell>
          <cell r="C487" t="str">
            <v>58 - 62</v>
          </cell>
          <cell r="D487">
            <v>4</v>
          </cell>
          <cell r="E487" t="str">
            <v>55 - 68</v>
          </cell>
          <cell r="F487">
            <v>12</v>
          </cell>
        </row>
        <row r="488">
          <cell r="A488" t="str">
            <v>Carrickfergus</v>
          </cell>
          <cell r="B488">
            <v>58</v>
          </cell>
          <cell r="C488" t="str">
            <v>50 - 66</v>
          </cell>
          <cell r="D488">
            <v>7</v>
          </cell>
          <cell r="E488" t="str">
            <v>49 - 67</v>
          </cell>
          <cell r="F488">
            <v>4</v>
          </cell>
        </row>
        <row r="489">
          <cell r="A489" t="str">
            <v>Coleraine</v>
          </cell>
          <cell r="B489">
            <v>62</v>
          </cell>
          <cell r="C489" t="str">
            <v>58 - 68</v>
          </cell>
          <cell r="D489">
            <v>7</v>
          </cell>
          <cell r="E489" t="str">
            <v>55 - 76</v>
          </cell>
          <cell r="F489">
            <v>7</v>
          </cell>
        </row>
        <row r="490">
          <cell r="A490" t="str">
            <v>Newtownabbey</v>
          </cell>
          <cell r="B490">
            <v>70</v>
          </cell>
          <cell r="C490" t="str">
            <v>66 - 73</v>
          </cell>
          <cell r="D490">
            <v>4</v>
          </cell>
          <cell r="E490" t="str">
            <v>64 - 77</v>
          </cell>
          <cell r="F490">
            <v>6</v>
          </cell>
        </row>
        <row r="491">
          <cell r="A491" t="str">
            <v>Southern</v>
          </cell>
          <cell r="B491">
            <v>59</v>
          </cell>
          <cell r="C491" t="str">
            <v>57 - 61</v>
          </cell>
          <cell r="D491">
            <v>7</v>
          </cell>
          <cell r="E491" t="str">
            <v>48 - 73</v>
          </cell>
          <cell r="F491">
            <v>31</v>
          </cell>
        </row>
        <row r="492">
          <cell r="A492" t="str">
            <v>Derry</v>
          </cell>
          <cell r="B492">
            <v>59</v>
          </cell>
          <cell r="C492" t="str">
            <v>56 - 63</v>
          </cell>
          <cell r="D492">
            <v>7</v>
          </cell>
          <cell r="E492" t="str">
            <v>50 - 71</v>
          </cell>
          <cell r="F492">
            <v>13</v>
          </cell>
        </row>
        <row r="493">
          <cell r="A493" t="str">
            <v>Fermanagh</v>
          </cell>
          <cell r="B493">
            <v>60</v>
          </cell>
          <cell r="C493" t="str">
            <v>52 - 70</v>
          </cell>
          <cell r="D493">
            <v>8</v>
          </cell>
          <cell r="E493" t="str">
            <v>54 - 70</v>
          </cell>
          <cell r="F493">
            <v>4</v>
          </cell>
        </row>
        <row r="494">
          <cell r="A494" t="str">
            <v>Omagh</v>
          </cell>
          <cell r="B494">
            <v>56</v>
          </cell>
          <cell r="C494" t="str">
            <v>52 - 61</v>
          </cell>
          <cell r="D494">
            <v>5</v>
          </cell>
          <cell r="E494" t="str">
            <v>49 - 62</v>
          </cell>
          <cell r="F494">
            <v>5</v>
          </cell>
        </row>
        <row r="495">
          <cell r="A495" t="str">
            <v>Strabane</v>
          </cell>
          <cell r="B495">
            <v>58</v>
          </cell>
          <cell r="C495" t="str">
            <v>53 - 64</v>
          </cell>
          <cell r="D495">
            <v>8</v>
          </cell>
          <cell r="E495" t="str">
            <v>48 - 73</v>
          </cell>
          <cell r="F495">
            <v>7</v>
          </cell>
        </row>
        <row r="496">
          <cell r="A496" t="str">
            <v>Western</v>
          </cell>
          <cell r="B496">
            <v>62</v>
          </cell>
          <cell r="C496" t="str">
            <v>61 - 64</v>
          </cell>
          <cell r="D496">
            <v>6</v>
          </cell>
          <cell r="E496" t="str">
            <v>51 - 77</v>
          </cell>
          <cell r="F496">
            <v>34</v>
          </cell>
        </row>
        <row r="497">
          <cell r="A497" t="str">
            <v>Banbridge</v>
          </cell>
          <cell r="B497">
            <v>60</v>
          </cell>
          <cell r="C497" t="str">
            <v>57 - 64</v>
          </cell>
          <cell r="D497">
            <v>5</v>
          </cell>
          <cell r="E497" t="str">
            <v>51 - 68</v>
          </cell>
          <cell r="F497">
            <v>8</v>
          </cell>
        </row>
        <row r="498">
          <cell r="A498" t="str">
            <v>Craigavon</v>
          </cell>
          <cell r="B498">
            <v>64</v>
          </cell>
          <cell r="C498" t="str">
            <v>61 - 67</v>
          </cell>
          <cell r="D498">
            <v>5</v>
          </cell>
          <cell r="E498" t="str">
            <v>53 - 73</v>
          </cell>
          <cell r="F498">
            <v>11</v>
          </cell>
        </row>
        <row r="499">
          <cell r="A499" t="str">
            <v>Dungannon</v>
          </cell>
          <cell r="B499">
            <v>61</v>
          </cell>
          <cell r="C499" t="str">
            <v>57 - 65</v>
          </cell>
          <cell r="D499">
            <v>7</v>
          </cell>
          <cell r="E499" t="str">
            <v>51 - 71</v>
          </cell>
          <cell r="F499">
            <v>9</v>
          </cell>
        </row>
        <row r="500">
          <cell r="A500" t="str">
            <v>Islands</v>
          </cell>
          <cell r="B500">
            <v>123</v>
          </cell>
          <cell r="C500" t="str">
            <v>121 - 125</v>
          </cell>
          <cell r="D500">
            <v>16</v>
          </cell>
          <cell r="E500" t="str">
            <v>91 - 179</v>
          </cell>
          <cell r="F500">
            <v>156</v>
          </cell>
        </row>
        <row r="501">
          <cell r="A501" t="str">
            <v>Isle of Man</v>
          </cell>
          <cell r="B501">
            <v>118</v>
          </cell>
          <cell r="C501" t="str">
            <v>116 - 120</v>
          </cell>
          <cell r="D501">
            <v>12</v>
          </cell>
          <cell r="E501" t="str">
            <v>91 - 148</v>
          </cell>
          <cell r="F501">
            <v>73</v>
          </cell>
        </row>
        <row r="502">
          <cell r="A502" t="str">
            <v>Channel Islands</v>
          </cell>
          <cell r="B502">
            <v>128</v>
          </cell>
          <cell r="C502" t="str">
            <v>125 - 131</v>
          </cell>
          <cell r="D502">
            <v>17</v>
          </cell>
          <cell r="E502" t="str">
            <v>98 - 179</v>
          </cell>
          <cell r="F502">
            <v>83</v>
          </cell>
        </row>
        <row r="503">
          <cell r="A503" t="str">
            <v>Guernsey</v>
          </cell>
          <cell r="B503">
            <v>139</v>
          </cell>
          <cell r="C503" t="str">
            <v>134 - 145</v>
          </cell>
          <cell r="D503">
            <v>18</v>
          </cell>
          <cell r="E503" t="str">
            <v>115 - 179</v>
          </cell>
          <cell r="F503">
            <v>29</v>
          </cell>
        </row>
        <row r="504">
          <cell r="A504" t="str">
            <v>Jersey</v>
          </cell>
          <cell r="B504">
            <v>122</v>
          </cell>
          <cell r="C504" t="str">
            <v>119 - 125</v>
          </cell>
          <cell r="D504">
            <v>14</v>
          </cell>
          <cell r="E504" t="str">
            <v>98 - 157</v>
          </cell>
          <cell r="F504">
            <v>54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CB colout">
  <a:themeElements>
    <a:clrScheme name="Custom 1">
      <a:dk1>
        <a:srgbClr val="3B2051"/>
      </a:dk1>
      <a:lt1>
        <a:sysClr val="window" lastClr="FFFFFF"/>
      </a:lt1>
      <a:dk2>
        <a:srgbClr val="000000"/>
      </a:dk2>
      <a:lt2>
        <a:srgbClr val="E2DEDE"/>
      </a:lt2>
      <a:accent1>
        <a:srgbClr val="7A3BF4"/>
      </a:accent1>
      <a:accent2>
        <a:srgbClr val="1334BC"/>
      </a:accent2>
      <a:accent3>
        <a:srgbClr val="179BE8"/>
      </a:accent3>
      <a:accent4>
        <a:srgbClr val="0F6D40"/>
      </a:accent4>
      <a:accent5>
        <a:srgbClr val="00AD14"/>
      </a:accent5>
      <a:accent6>
        <a:srgbClr val="EFAA3A"/>
      </a:accent6>
      <a:hlink>
        <a:srgbClr val="3B2051"/>
      </a:hlink>
      <a:folHlink>
        <a:srgbClr val="3B2051"/>
      </a:folHlink>
    </a:clrScheme>
    <a:fontScheme name="CB_new">
      <a:majorFont>
        <a:latin typeface="Season Sans Medium"/>
        <a:ea typeface=""/>
        <a:cs typeface=""/>
      </a:majorFont>
      <a:minorFont>
        <a:latin typeface="Season Mix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spAutoFit/>
      </a:bodyPr>
      <a:lstStyle>
        <a:defPPr algn="l">
          <a:defRPr sz="1300" dirty="0">
            <a:solidFill>
              <a:schemeClr val="tx1"/>
            </a:solidFill>
          </a:defRPr>
        </a:defPPr>
      </a:lstStyle>
    </a:txDef>
  </a:objectDefaults>
  <a:extraClrSchemeLst/>
  <a:custClrLst>
    <a:custClr name="80% TINT">
      <a:srgbClr val="624D74"/>
    </a:custClr>
    <a:custClr name="60% TINT">
      <a:srgbClr val="897997"/>
    </a:custClr>
    <a:custClr name="40% TINT">
      <a:srgbClr val="B1A6B9"/>
    </a:custClr>
    <a:custClr name="20% TINT">
      <a:srgbClr val="D8D2DC"/>
    </a:custClr>
    <a:custClr name="Blank">
      <a:srgbClr val="FFFFFF"/>
    </a:custClr>
    <a:custClr name="Blank">
      <a:srgbClr val="FFFFFF"/>
    </a:custClr>
    <a:custClr name="Blank">
      <a:srgbClr val="FFFFFF"/>
    </a:custClr>
    <a:custClr name="Blank">
      <a:srgbClr val="FFFFFF"/>
    </a:custClr>
    <a:custClr name="Blank">
      <a:srgbClr val="FFFFFF"/>
    </a:custClr>
    <a:custClr name="Blank">
      <a:srgbClr val="FFFFFF"/>
    </a:custClr>
    <a:custClr name="Purple">
      <a:srgbClr val="7A3BF4"/>
    </a:custClr>
    <a:custClr name="Blue">
      <a:srgbClr val="1334BC"/>
    </a:custClr>
    <a:custClr name="Light Blue">
      <a:srgbClr val="179BE8"/>
    </a:custClr>
    <a:custClr name="Green">
      <a:srgbClr val="0F6D40"/>
    </a:custClr>
    <a:custClr name="Light Green">
      <a:srgbClr val="00AD14"/>
    </a:custClr>
    <a:custClr name="Yellow">
      <a:srgbClr val="EFAA3A"/>
    </a:custClr>
    <a:custClr name="Orange">
      <a:srgbClr val="FF6C08"/>
    </a:custClr>
    <a:custClr name="Red">
      <a:srgbClr val="F40B32"/>
    </a:custClr>
    <a:custClr name="Pink">
      <a:srgbClr val="ED8C9A"/>
    </a:custClr>
  </a:custClrLst>
  <a:extLst>
    <a:ext uri="{05A4C25C-085E-4340-85A3-A5531E510DB2}">
      <thm15:themeFamily xmlns:thm15="http://schemas.microsoft.com/office/thememl/2012/main" name="CB colout" id="{D174FC4F-9F30-499D-B693-2CF6EDB568B2}" vid="{AD46B339-3CC1-402D-8246-F13122704FF4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E62FC-953B-4159-A210-426A2263DFFB}">
  <sheetPr>
    <tabColor theme="4"/>
  </sheetPr>
  <dimension ref="H3:Y31"/>
  <sheetViews>
    <sheetView zoomScaleNormal="100" workbookViewId="0">
      <selection activeCell="W10" sqref="W10"/>
    </sheetView>
  </sheetViews>
  <sheetFormatPr defaultRowHeight="12.5"/>
  <cols>
    <col min="1" max="1" width="8.7265625" customWidth="1"/>
    <col min="7" max="7" width="8.7265625" customWidth="1"/>
    <col min="9" max="9" width="9.7265625" customWidth="1"/>
    <col min="10" max="10" width="8.7265625" customWidth="1"/>
    <col min="11" max="11" width="2.54296875" customWidth="1"/>
  </cols>
  <sheetData>
    <row r="3" spans="18:25" ht="22.5">
      <c r="R3" s="246" t="s">
        <v>0</v>
      </c>
      <c r="S3" s="246"/>
      <c r="T3" s="246"/>
      <c r="U3" s="246"/>
      <c r="V3" s="246"/>
      <c r="W3" s="246"/>
      <c r="X3" s="246"/>
      <c r="Y3" s="246"/>
    </row>
    <row r="4" spans="18:25" ht="22.5">
      <c r="R4" s="246" t="s">
        <v>1</v>
      </c>
      <c r="S4" s="246"/>
      <c r="T4" s="246"/>
      <c r="U4" s="246"/>
      <c r="V4" s="246"/>
      <c r="W4" s="246"/>
      <c r="X4" s="246"/>
      <c r="Y4" s="246"/>
    </row>
    <row r="6" spans="18:25" ht="22.5">
      <c r="Y6" s="1" t="s">
        <v>2</v>
      </c>
    </row>
    <row r="7" spans="18:25">
      <c r="Y7" s="2"/>
    </row>
    <row r="8" spans="18:25">
      <c r="Y8" s="2"/>
    </row>
    <row r="9" spans="18:25" ht="17.5">
      <c r="W9" s="247">
        <v>46274</v>
      </c>
      <c r="X9" s="247"/>
      <c r="Y9" s="247"/>
    </row>
    <row r="21" spans="8:9" ht="22.5">
      <c r="I21" s="3"/>
    </row>
    <row r="22" spans="8:9">
      <c r="I22" s="2"/>
    </row>
    <row r="23" spans="8:9">
      <c r="I23" s="2"/>
    </row>
    <row r="31" spans="8:9" ht="14">
      <c r="H31" s="4"/>
    </row>
  </sheetData>
  <mergeCells count="3">
    <mergeCell ref="R3:Y3"/>
    <mergeCell ref="R4:Y4"/>
    <mergeCell ref="W9:Y9"/>
  </mergeCells>
  <pageMargins left="0.70866141732283472" right="0.70866141732283472" top="0.74803149606299213" bottom="0.74803149606299213" header="0.74803149606299213" footer="0.74803149606299213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55727-939B-4DFB-922C-C3AAF978BF94}">
  <sheetPr>
    <tabColor rgb="FFC00000"/>
  </sheetPr>
  <dimension ref="A1:BF162"/>
  <sheetViews>
    <sheetView tabSelected="1" topLeftCell="A90" workbookViewId="0">
      <selection activeCell="C8" sqref="C8"/>
    </sheetView>
  </sheetViews>
  <sheetFormatPr defaultColWidth="9.1796875" defaultRowHeight="14"/>
  <cols>
    <col min="1" max="1" width="21" style="113" customWidth="1"/>
    <col min="2" max="2" width="33.26953125" style="114" customWidth="1"/>
    <col min="3" max="3" width="25.26953125" style="113" customWidth="1"/>
    <col min="4" max="5" width="21" style="113" customWidth="1"/>
    <col min="6" max="6" width="21" style="113" hidden="1" customWidth="1"/>
    <col min="7" max="9" width="21" style="113" customWidth="1"/>
    <col min="10" max="10" width="21" style="113" hidden="1" customWidth="1"/>
    <col min="11" max="13" width="21" style="113" customWidth="1"/>
    <col min="14" max="15" width="21" style="113" hidden="1" customWidth="1"/>
    <col min="16" max="18" width="21.1796875" style="113" hidden="1" customWidth="1"/>
    <col min="19" max="21" width="21.1796875" style="113" customWidth="1"/>
    <col min="22" max="22" width="21.1796875" style="113" hidden="1" customWidth="1"/>
    <col min="23" max="24" width="21.1796875" style="6" customWidth="1"/>
    <col min="25" max="26" width="9.1796875" style="6"/>
    <col min="27" max="27" width="19.453125" style="6" customWidth="1"/>
    <col min="28" max="33" width="11.26953125" style="6" customWidth="1"/>
    <col min="34" max="46" width="9.1796875" style="6"/>
    <col min="47" max="16384" width="9.1796875" style="73"/>
  </cols>
  <sheetData>
    <row r="1" spans="1:31" s="6" customForma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AA1" s="5"/>
    </row>
    <row r="2" spans="1:31" s="6" customForma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AA2" s="5" t="s">
        <v>3</v>
      </c>
      <c r="AD2" s="6" t="str">
        <f>H6</f>
        <v>Gloucestershire</v>
      </c>
      <c r="AE2" s="7">
        <f>VLOOKUP(AD2,'[2]BCIS Localisation'!$A:$G,2,FALSE)/100</f>
        <v>0.93</v>
      </c>
    </row>
    <row r="3" spans="1:31" s="6" customFormat="1" ht="25">
      <c r="A3" s="5"/>
      <c r="B3" s="8" t="s">
        <v>4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AA3" s="5" t="s">
        <v>5</v>
      </c>
    </row>
    <row r="4" spans="1:31" s="6" customForma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Z4" s="5"/>
      <c r="AA4" s="5"/>
      <c r="AB4" s="5"/>
    </row>
    <row r="5" spans="1:31" s="6" customFormat="1">
      <c r="A5" s="5"/>
      <c r="B5" s="9" t="s">
        <v>6</v>
      </c>
      <c r="C5" s="10" t="s">
        <v>7</v>
      </c>
      <c r="D5" s="11" t="s">
        <v>8</v>
      </c>
      <c r="E5" s="11" t="s">
        <v>8</v>
      </c>
      <c r="F5" s="5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5"/>
      <c r="Z5" s="5"/>
      <c r="AA5" s="5"/>
      <c r="AB5" s="5"/>
    </row>
    <row r="6" spans="1:31" s="6" customFormat="1">
      <c r="B6" s="13" t="s">
        <v>9</v>
      </c>
      <c r="C6" s="14">
        <f>AE2</f>
        <v>0.93</v>
      </c>
      <c r="D6" s="5"/>
      <c r="E6" s="5"/>
      <c r="F6" s="5"/>
      <c r="G6" s="5"/>
      <c r="H6" s="6" t="s">
        <v>1</v>
      </c>
      <c r="I6" s="5"/>
      <c r="O6" s="5"/>
      <c r="P6" s="5"/>
      <c r="Q6" s="5"/>
      <c r="R6" s="5"/>
      <c r="S6" s="5"/>
      <c r="T6" s="5"/>
      <c r="U6" s="5"/>
      <c r="V6" s="5"/>
      <c r="Z6" s="5"/>
      <c r="AA6" s="5"/>
      <c r="AB6" s="5"/>
    </row>
    <row r="7" spans="1:31" s="6" customFormat="1" ht="28">
      <c r="B7" s="15" t="s">
        <v>10</v>
      </c>
      <c r="C7" s="1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AA7" s="5"/>
    </row>
    <row r="8" spans="1:31" s="6" customFormat="1">
      <c r="B8" s="9" t="s">
        <v>11</v>
      </c>
      <c r="C8" s="10" t="s">
        <v>3</v>
      </c>
      <c r="D8" s="5"/>
      <c r="E8" s="5"/>
      <c r="F8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31" s="6" customFormat="1">
      <c r="B9" s="16"/>
      <c r="C9" s="17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18"/>
    </row>
    <row r="10" spans="1:31" s="6" customFormat="1" ht="14.5" thickBot="1">
      <c r="A10" s="5"/>
      <c r="B10" s="19"/>
      <c r="C10" s="237" t="s">
        <v>12</v>
      </c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8"/>
      <c r="S10" s="238"/>
      <c r="T10" s="238"/>
      <c r="U10" s="238"/>
      <c r="V10" s="239"/>
      <c r="W10" s="20"/>
      <c r="X10" s="20"/>
      <c r="Y10" s="20"/>
    </row>
    <row r="11" spans="1:31" s="6" customFormat="1" ht="18" customHeight="1" thickBot="1">
      <c r="A11" s="5"/>
      <c r="B11" s="21"/>
      <c r="C11" s="240" t="str">
        <f>[2]Contents!B13</f>
        <v>Detached house</v>
      </c>
      <c r="D11" s="241"/>
      <c r="E11" s="241"/>
      <c r="F11" s="242"/>
      <c r="G11" s="240" t="str">
        <f>[2]Contents!B14</f>
        <v>Semi-detached house</v>
      </c>
      <c r="H11" s="241"/>
      <c r="I11" s="241"/>
      <c r="J11" s="242"/>
      <c r="K11" s="243" t="str">
        <f>[2]Contents!B17</f>
        <v>Bungalow</v>
      </c>
      <c r="L11" s="244"/>
      <c r="M11" s="244"/>
      <c r="N11" s="245"/>
      <c r="O11" s="243" t="str">
        <f>[2]Contents!B15</f>
        <v>Mid-rise block of flats</v>
      </c>
      <c r="P11" s="244"/>
      <c r="Q11" s="244"/>
      <c r="R11" s="245"/>
      <c r="S11" s="240" t="str">
        <f>[2]Contents!B16</f>
        <v>Low-rise block of flats</v>
      </c>
      <c r="T11" s="241"/>
      <c r="U11" s="241"/>
      <c r="V11" s="242"/>
      <c r="W11" s="20"/>
      <c r="X11" s="20"/>
      <c r="Y11" s="20"/>
      <c r="Z11" s="20"/>
      <c r="AA11" s="20"/>
      <c r="AB11" s="20"/>
      <c r="AC11" s="20"/>
    </row>
    <row r="12" spans="1:31" s="6" customFormat="1" ht="28">
      <c r="A12" s="5"/>
      <c r="B12" s="21"/>
      <c r="C12" s="22" t="str">
        <f>Detached!H5</f>
        <v>Level 1b
(SHD 15-20)</v>
      </c>
      <c r="D12" s="22" t="str">
        <f>Detached!F5</f>
        <v>Part L 2021</v>
      </c>
      <c r="E12" s="22" t="str">
        <f>Detached!G5</f>
        <v>FHS Part L 2026</v>
      </c>
      <c r="F12" s="22" t="str">
        <f>Detached!K5</f>
        <v>Level 2
(SHD 20/ EUI 35)</v>
      </c>
      <c r="G12" s="22" t="str">
        <f>C12</f>
        <v>Level 1b
(SHD 15-20)</v>
      </c>
      <c r="H12" s="23" t="str">
        <f>D12</f>
        <v>Part L 2021</v>
      </c>
      <c r="I12" s="24" t="str">
        <f>E12</f>
        <v>FHS Part L 2026</v>
      </c>
      <c r="J12" s="24" t="str">
        <f t="shared" ref="J12" si="0">F12</f>
        <v>Level 2
(SHD 20/ EUI 35)</v>
      </c>
      <c r="K12" s="22" t="str">
        <f>Bungalow!H5</f>
        <v>Level 1a
(SHD 30)</v>
      </c>
      <c r="L12" s="23" t="str">
        <f t="shared" ref="L12:R12" si="1">D12</f>
        <v>Part L 2021</v>
      </c>
      <c r="M12" s="24" t="str">
        <f t="shared" si="1"/>
        <v>FHS Part L 2026</v>
      </c>
      <c r="N12" s="24" t="str">
        <f t="shared" si="1"/>
        <v>Level 2
(SHD 20/ EUI 35)</v>
      </c>
      <c r="O12" s="22" t="str">
        <f t="shared" si="1"/>
        <v>Level 1b
(SHD 15-20)</v>
      </c>
      <c r="P12" s="23" t="str">
        <f t="shared" si="1"/>
        <v>Part L 2021</v>
      </c>
      <c r="Q12" s="24" t="str">
        <f t="shared" si="1"/>
        <v>FHS Part L 2026</v>
      </c>
      <c r="R12" s="24" t="str">
        <f t="shared" si="1"/>
        <v>Level 2
(SHD 20/ EUI 35)</v>
      </c>
      <c r="S12" s="22" t="str">
        <f>C12</f>
        <v>Level 1b
(SHD 15-20)</v>
      </c>
      <c r="T12" s="23" t="str">
        <f>D12</f>
        <v>Part L 2021</v>
      </c>
      <c r="U12" s="24" t="str">
        <f>E12</f>
        <v>FHS Part L 2026</v>
      </c>
      <c r="V12" s="24" t="str">
        <f>F12</f>
        <v>Level 2
(SHD 20/ EUI 35)</v>
      </c>
    </row>
    <row r="13" spans="1:31" s="6" customFormat="1">
      <c r="A13" s="5"/>
      <c r="B13" s="25" t="s">
        <v>13</v>
      </c>
      <c r="C13" s="26">
        <f>Detached!C19</f>
        <v>142</v>
      </c>
      <c r="D13" s="27">
        <f>C13</f>
        <v>142</v>
      </c>
      <c r="E13" s="28">
        <f>C13</f>
        <v>142</v>
      </c>
      <c r="F13" s="29">
        <f>D13</f>
        <v>142</v>
      </c>
      <c r="G13" s="26">
        <f>Semi!C19</f>
        <v>93</v>
      </c>
      <c r="H13" s="27">
        <f>G13</f>
        <v>93</v>
      </c>
      <c r="I13" s="27">
        <f>G13</f>
        <v>93</v>
      </c>
      <c r="J13" s="29">
        <f>H13</f>
        <v>93</v>
      </c>
      <c r="K13" s="26">
        <f>Bungalow!C19</f>
        <v>54.5</v>
      </c>
      <c r="L13" s="27">
        <f>K13</f>
        <v>54.5</v>
      </c>
      <c r="M13" s="28">
        <f>K13</f>
        <v>54.5</v>
      </c>
      <c r="N13" s="29">
        <f>K13</f>
        <v>54.5</v>
      </c>
      <c r="O13" s="26">
        <f>'[2]Mid rise'!C19</f>
        <v>3201.6</v>
      </c>
      <c r="P13" s="27">
        <f>O13</f>
        <v>3201.6</v>
      </c>
      <c r="Q13" s="28">
        <f>O13</f>
        <v>3201.6</v>
      </c>
      <c r="R13" s="29">
        <f>P13</f>
        <v>3201.6</v>
      </c>
      <c r="S13" s="26">
        <f>'Low rise'!C19</f>
        <v>649</v>
      </c>
      <c r="T13" s="27">
        <f>S13</f>
        <v>649</v>
      </c>
      <c r="U13" s="29">
        <f>S13</f>
        <v>649</v>
      </c>
      <c r="V13" s="30">
        <f>T13</f>
        <v>649</v>
      </c>
    </row>
    <row r="14" spans="1:31" s="6" customFormat="1">
      <c r="A14" s="5"/>
      <c r="B14" s="31" t="s">
        <v>14</v>
      </c>
      <c r="C14" s="32">
        <v>1</v>
      </c>
      <c r="D14" s="33">
        <v>1</v>
      </c>
      <c r="E14" s="34">
        <v>1</v>
      </c>
      <c r="F14" s="35">
        <v>1</v>
      </c>
      <c r="G14" s="32">
        <v>1</v>
      </c>
      <c r="H14" s="33">
        <v>1</v>
      </c>
      <c r="I14" s="33">
        <v>1</v>
      </c>
      <c r="J14" s="35">
        <v>1</v>
      </c>
      <c r="K14" s="32">
        <v>1</v>
      </c>
      <c r="L14" s="33">
        <v>1</v>
      </c>
      <c r="M14" s="34">
        <v>1</v>
      </c>
      <c r="N14" s="35">
        <v>1</v>
      </c>
      <c r="O14" s="32">
        <v>1</v>
      </c>
      <c r="P14" s="33">
        <v>1</v>
      </c>
      <c r="Q14" s="34">
        <v>1</v>
      </c>
      <c r="R14" s="35">
        <v>1</v>
      </c>
      <c r="S14" s="32">
        <f>'Low rise'!C2</f>
        <v>7</v>
      </c>
      <c r="T14" s="33">
        <f>S14</f>
        <v>7</v>
      </c>
      <c r="U14" s="35">
        <f>S14</f>
        <v>7</v>
      </c>
      <c r="V14" s="36">
        <f>S14</f>
        <v>7</v>
      </c>
    </row>
    <row r="15" spans="1:31" s="6" customFormat="1">
      <c r="A15" s="5"/>
      <c r="B15" s="37" t="s">
        <v>15</v>
      </c>
      <c r="C15" s="38"/>
      <c r="D15" s="39"/>
      <c r="E15" s="40"/>
      <c r="F15" s="41"/>
      <c r="G15" s="42"/>
      <c r="H15" s="39"/>
      <c r="I15" s="39"/>
      <c r="J15" s="41"/>
      <c r="K15" s="42"/>
      <c r="L15" s="43"/>
      <c r="M15" s="43"/>
      <c r="N15" s="44"/>
      <c r="O15" s="42"/>
      <c r="P15" s="43"/>
      <c r="Q15" s="45"/>
      <c r="R15" s="41"/>
      <c r="S15" s="42"/>
      <c r="T15" s="39"/>
      <c r="U15" s="41"/>
      <c r="V15" s="44"/>
    </row>
    <row r="16" spans="1:31" s="6" customFormat="1">
      <c r="A16" s="5"/>
      <c r="B16" s="46" t="s">
        <v>16</v>
      </c>
      <c r="C16" s="47">
        <f>IF($C$8=$AA$2,SUM(Detached!AC6:AC20)/'Cost Summary All Resi'!C13,SUM(Detached!AI6:AI20)/'Cost Summary All Resi'!C13)</f>
        <v>59.559801744879316</v>
      </c>
      <c r="D16" s="48">
        <f>IF($C$8=$AA$2,SUM(Detached!AA6:AA20)/'Cost Summary All Resi'!D13,SUM(Detached!AG6:AG20)/'Cost Summary All Resi'!D13)</f>
        <v>0</v>
      </c>
      <c r="E16" s="49">
        <f>IF($C$8=$AA$2,SUM(Detached!AB6:AB20)/'Cost Summary All Resi'!E13,SUM(Detached!AH6:AH20)/'Cost Summary All Resi'!E13)</f>
        <v>0.54850269164284593</v>
      </c>
      <c r="F16" s="50">
        <f>IF($C$8=$AA$2,SUM(Detached!AF6:AF20)/'Cost Summary All Resi'!F13,SUM(Detached!AL6:AL20)/'Cost Summary All Resi'!F13)</f>
        <v>98.11179379053543</v>
      </c>
      <c r="G16" s="51">
        <f>IF($C$8=$AA$2,SUM(Semi!AC6:AC20)/G13,SUM(Semi!AI6:AI20)/G13)</f>
        <v>52.750365318378392</v>
      </c>
      <c r="H16" s="48">
        <f>IF($C$8=$AA$2,SUM(Semi!AA6:AA20)/H13,SUM(Semi!AG6:AG20)/H13)</f>
        <v>0</v>
      </c>
      <c r="I16" s="48">
        <f>IF($C$8=$AA$2,SUM(Semi!AB6:AB20)/I13,SUM(Semi!AH6:AH20)/I13)</f>
        <v>0.54850269164284593</v>
      </c>
      <c r="J16" s="50">
        <f>IF($C$8=$AA$2,SUM(Semi!AF6:AF20)/J13,SUM(Semi!AL6:AL20)/J13)</f>
        <v>79.537161488854267</v>
      </c>
      <c r="K16" s="51">
        <f>IF($C$8=$AA$2,SUM(Bungalow!AC6:AC20)/K13,SUM(Bungalow!AI6:AI20)/K13)</f>
        <v>71.787193026466923</v>
      </c>
      <c r="L16" s="52">
        <f>IF($C$8=$AA$2,SUM(Bungalow!AA6:AA20)/L13,SUM(Bungalow!AG6:AG20)/L13)</f>
        <v>0</v>
      </c>
      <c r="M16" s="52">
        <f>IF($C$8=$AA$2,SUM(Bungalow!AB6:AB20)/M13,SUM(Bungalow!AH6:AH20)/M13)</f>
        <v>0.54850269164284593</v>
      </c>
      <c r="N16" s="53">
        <f>IF($C$8=$AA$2,SUM(Bungalow!AF6:AF20)/N13,SUM(Bungalow!AL6:AL20)/N13)</f>
        <v>92.264886966225689</v>
      </c>
      <c r="O16" s="51">
        <f>IF($C$8=$AA$2,SUM('[2]Mid rise'!AC6:AC20)/O13,SUM('[2]Mid rise'!AI6:AI20)/O13)</f>
        <v>40.45295688040072</v>
      </c>
      <c r="P16" s="52">
        <f>IF($C$8=$AA$2,SUM('[2]Mid rise'!AA6:AA20)/P13,SUM('[2]Mid rise'!AG6:AG20)/P13)</f>
        <v>0</v>
      </c>
      <c r="Q16" s="54">
        <f>IF($C$8=$AA$2,SUM('[2]Mid rise'!AB6:AB20)/Q13,SUM('[2]Mid rise'!AH6:AH20)/Q13)</f>
        <v>0.23981015029768094</v>
      </c>
      <c r="R16" s="50">
        <f>IF($C$8=$AA$2,SUM('[2]Mid rise'!AF6:AF20)/R13,SUM('[2]Mid rise'!AL6:AL20)/R13)</f>
        <v>81.472855178049002</v>
      </c>
      <c r="S16" s="51">
        <f>IF($C$8=$AA$2,SUM('Low rise'!AC6:AC20)/S13,SUM('Low rise'!AI6:AI20)/S13)</f>
        <v>69.135229606398255</v>
      </c>
      <c r="T16" s="48">
        <f>IF($C$8=$AA$2,SUM('Low rise'!AA6:AA20)/T13,SUM('Low rise'!AG6:AG20)/T13)</f>
        <v>0</v>
      </c>
      <c r="U16" s="50">
        <f>IF($C$8=$AA$2,SUM('Low rise'!AB6:AB20)/U13,SUM('Low rise'!AH6:AH20)/U13)</f>
        <v>-1.8270003273602609</v>
      </c>
      <c r="V16" s="53">
        <f>IF($C$8=$AA$2,SUM('Low rise'!AF6:AF20)/V13,SUM('Low rise'!AL6:AL20)/V13)</f>
        <v>85.844284916105536</v>
      </c>
    </row>
    <row r="17" spans="1:58" s="6" customFormat="1">
      <c r="A17" s="5"/>
      <c r="B17" s="46" t="s">
        <v>17</v>
      </c>
      <c r="C17" s="47">
        <f>IF($C$8=$AA$2,SUM(Detached!AC36:AC42)/C13,SUM(Detached!AI36:AI42)/C13)</f>
        <v>35.041892957746484</v>
      </c>
      <c r="D17" s="48">
        <f>IF($C$8=$AA$2,SUM(Detached!AA36:AA42)/D13,SUM(Detached!AG36:AG42)/D13)</f>
        <v>0</v>
      </c>
      <c r="E17" s="49">
        <f>IF($C$8=$AA$2,SUM(Detached!AB36:AB42)/E13,SUM(Detached!AH36:AH42)/E13)</f>
        <v>38.151752112676057</v>
      </c>
      <c r="F17" s="50">
        <f>IF($C$8=$AA$2,SUM(Detached!AF36:AF42)/F13,SUM(Detached!AL36:AL42)/F13)</f>
        <v>35.041892957746484</v>
      </c>
      <c r="G17" s="51">
        <f>IF($C$8=$AA$2,(SUM(Semi!AC36:AC42))/G13,(SUM(Semi!AI36:AI42))/G13)</f>
        <v>53.50482580645162</v>
      </c>
      <c r="H17" s="48">
        <f>IF($C$8=$AA$2,(SUM(Semi!AA36:AA42))/H13,(SUM(Semi!AG36:AG42))/H13)</f>
        <v>0</v>
      </c>
      <c r="I17" s="48">
        <f>IF($C$8=$AA$2,(SUM(Semi!AB36:AB42))/I13,(SUM(Semi!AH36:AH42))/I13)</f>
        <v>53.50482580645162</v>
      </c>
      <c r="J17" s="50">
        <f>IF($C$8=$AA$2,(SUM(Semi!AF36:AF42))/J13,(SUM(Semi!AL36:AL42))/J13)</f>
        <v>53.50482580645162</v>
      </c>
      <c r="K17" s="51">
        <f>IF($C$8=$AA$2,(SUM(Bungalow!AC35:AC41))/K13,(SUM(Bungalow!AI35:AI41))/K13)</f>
        <v>90.419669724770642</v>
      </c>
      <c r="L17" s="52">
        <f>IF($C$8=$AA$2,(SUM(Bungalow!AA35:AA41))/L13,(SUM(Bungalow!AG35:AG41))/L13)</f>
        <v>0</v>
      </c>
      <c r="M17" s="52">
        <f>IF($C$8=$AA$2,(SUM(Bungalow!AB35:AB41))/M13,(SUM(Bungalow!AH35:AH41))/M13)</f>
        <v>90.419669724770642</v>
      </c>
      <c r="N17" s="52">
        <f>IF($C$8=$AA$2,(SUM(Bungalow!AF35:AF41))/N13,(SUM(Bungalow!AL35:AL41))/N13)</f>
        <v>90.419669724770642</v>
      </c>
      <c r="O17" s="51">
        <f>IF($C$8=$AA$2,(SUM('[2]Mid rise'!AC34:AC40))/O13,(SUM('[2]Mid rise'!AI34:AI40))/O13)</f>
        <v>15.694482758620694</v>
      </c>
      <c r="P17" s="52">
        <f>IF($C$8=$AA$2,(SUM('[2]Mid rise'!AA34:AA40))/P13,(SUM('[2]Mid rise'!AG34:AG40))/P13)</f>
        <v>0</v>
      </c>
      <c r="Q17" s="54">
        <f>IF($C$8=$AA$2,(SUM('[2]Mid rise'!AB34:AB40))/Q13,(SUM('[2]Mid rise'!AH34:AH40))/Q13)</f>
        <v>24.963448275862078</v>
      </c>
      <c r="R17" s="50">
        <f>IF($C$8=$AA$2,(SUM('[2]Mid rise'!AF34:AF40))/R13,(SUM('[2]Mid rise'!AL34:AL40))/R13)</f>
        <v>15.694482758620694</v>
      </c>
      <c r="S17" s="51">
        <f>IF($C$8=$AA$2,SUM('Low rise'!AC34:AC42)/S13,SUM('Low rise'!AI34:AI42)/S13)</f>
        <v>51.002418489984592</v>
      </c>
      <c r="T17" s="48">
        <f>IF($C$8=$AA$2,SUM('Low rise'!AA34:AA42)/T13,SUM('Low rise'!AG34:AG42)/T13)</f>
        <v>0</v>
      </c>
      <c r="U17" s="50">
        <f>IF($C$8=$AA$2,SUM('Low rise'!AB34:AB42)/U13,SUM('Low rise'!AH34:AH42)/U13)</f>
        <v>51.002418489984592</v>
      </c>
      <c r="V17" s="53">
        <f>IF($C$8=$AA$2,SUM('Low rise'!AF34:AF42)/V13,SUM('Low rise'!AL34:AL42)/V13)</f>
        <v>51.002418489984592</v>
      </c>
    </row>
    <row r="18" spans="1:58" s="6" customFormat="1">
      <c r="A18" s="5"/>
      <c r="B18" s="46" t="s">
        <v>18</v>
      </c>
      <c r="C18" s="55">
        <f>IF($C$8=$AA$2,SUM(Detached!AC22:AC27)/C13,SUM(Detached!AI22:AI27)/C13)</f>
        <v>7.3696699600588618</v>
      </c>
      <c r="D18" s="56">
        <f>IF($C$8=$AA$2,SUM(Detached!AA22:AA27)/D13,SUM(Detached!AG22:AG27)/D13)</f>
        <v>0</v>
      </c>
      <c r="E18" s="57">
        <f>IF($C$8=$AA$2,SUM(Detached!AB22:AB28)/E13,SUM(Detached!AH22:AH28)/E13)</f>
        <v>7.3696699600588618</v>
      </c>
      <c r="F18" s="58">
        <f>IF($C$8=$AA$2,SUM(Detached!AF22:AF28)/F13,SUM(Detached!AL22:AL28)/F13)</f>
        <v>9.388757620348958</v>
      </c>
      <c r="G18" s="59">
        <f>IF($C$8=$AA$2,SUM(Semi!AC22:AC27)/G13,SUM(Semi!AI22:AI27)/G13)</f>
        <v>7.7072701011073645</v>
      </c>
      <c r="H18" s="52">
        <f>IF($C$8=$AA$2,SUM(Semi!AA22:AA28)/H13,SUM(Semi!AG22:AG28)/H13)</f>
        <v>0</v>
      </c>
      <c r="I18" s="48">
        <f>IF($C$8=$AA$2,SUM(Semi!AB22:AB28)/I13,SUM(Semi!AH22:AH28)/I13)</f>
        <v>7.7072701011073645</v>
      </c>
      <c r="J18" s="50">
        <f>IF($C$8=$AA$2,SUM(Semi!AF22:AF28)/J13,SUM(Semi!AL22:AL28)/J13)</f>
        <v>9.2487241213288414</v>
      </c>
      <c r="K18" s="51">
        <f>IF($C$8=$AA$2,SUM(Bungalow!AC22:AC28)/K13,SUM(Bungalow!AI22:AI28)/K13)</f>
        <v>23.673339723401337</v>
      </c>
      <c r="L18" s="52">
        <f>IF($C$8=$AA$2,SUM(Bungalow!AA22:AA28)/L13,SUM(Bungalow!AG22:AG28)/L13)</f>
        <v>0</v>
      </c>
      <c r="M18" s="60">
        <f>IF($C$8=$AA$2,SUM(Bungalow!AB22:AB28)/M13,SUM(Bungalow!AH22:AH28)/M13)</f>
        <v>23.673339723401337</v>
      </c>
      <c r="N18" s="61">
        <f>IF($C$8=$AA$2,SUM(Bungalow!AF22:AF28)/N13,SUM(Bungalow!AL22:AL28)/N13)</f>
        <v>14.447980282075859</v>
      </c>
      <c r="O18" s="62">
        <f>IF($C$8=$AA$2,SUM('[2]Mid rise'!AC22:AC27)/O13,SUM('[2]Mid rise'!AI22:AI27)/O13)</f>
        <v>3.1791044776119413</v>
      </c>
      <c r="P18" s="52">
        <f>IF($C$8=$AA$2,SUM('[2]Mid rise'!AA22:AA24)/P13,SUM('[2]Mid rise'!AG22:AG24)/P13)</f>
        <v>0</v>
      </c>
      <c r="Q18" s="54">
        <f>IF($C$8=$AA$2,SUM('[2]Mid rise'!AB22:AB24)/Q13,SUM('[2]Mid rise'!AH22:AH24)/Q13)</f>
        <v>3.1791044776119413</v>
      </c>
      <c r="R18" s="63">
        <f>IF($C$8=$AA$2,SUM('[2]Mid rise'!AF22:AF26)/R13,SUM('[2]Mid rise'!AL22:AL26)/R13)</f>
        <v>3.1791044776119413</v>
      </c>
      <c r="S18" s="51">
        <f>IF($C$8=$AA$2,SUM('Low rise'!AC22:AC27)/S13,SUM('Low rise'!AI22:AI24)/S13)</f>
        <v>12.259190948186649</v>
      </c>
      <c r="T18" s="52">
        <f>IF($C$8=$AA$2,SUM('Low rise'!AA22:AA24)/T13,SUM('Low rise'!AG22:AG24)/T13)</f>
        <v>0</v>
      </c>
      <c r="U18" s="50">
        <f>IF($C$8=$AA$2,SUM('Low rise'!AB22:AB24)/U13,SUM('Low rise'!AH22:AH24)/U13)</f>
        <v>4.5281696295103826</v>
      </c>
      <c r="V18" s="53">
        <f>IF($C$8=$AA$2,SUM('Low rise'!AF22:AF26)/V13,SUM('Low rise'!AL22:AL26)/V13)</f>
        <v>3.6722351263712274</v>
      </c>
    </row>
    <row r="19" spans="1:58" s="6" customFormat="1" ht="15" hidden="1" customHeight="1">
      <c r="A19" s="5"/>
      <c r="B19" s="64" t="s">
        <v>19</v>
      </c>
      <c r="C19" s="65" t="s">
        <v>20</v>
      </c>
      <c r="D19" s="66" t="s">
        <v>20</v>
      </c>
      <c r="E19" s="67" t="s">
        <v>20</v>
      </c>
      <c r="F19" s="68" t="s">
        <v>20</v>
      </c>
      <c r="G19" s="65" t="s">
        <v>20</v>
      </c>
      <c r="H19" s="66" t="s">
        <v>20</v>
      </c>
      <c r="I19" s="66" t="s">
        <v>20</v>
      </c>
      <c r="J19" s="68" t="s">
        <v>20</v>
      </c>
      <c r="K19" s="65"/>
      <c r="L19" s="66"/>
      <c r="M19" s="67"/>
      <c r="N19" s="68"/>
      <c r="O19" s="65" t="s">
        <v>20</v>
      </c>
      <c r="P19" s="66" t="s">
        <v>20</v>
      </c>
      <c r="Q19" s="67" t="s">
        <v>20</v>
      </c>
      <c r="R19" s="68" t="s">
        <v>20</v>
      </c>
      <c r="S19" s="65" t="s">
        <v>20</v>
      </c>
      <c r="T19" s="66" t="s">
        <v>20</v>
      </c>
      <c r="U19" s="68" t="s">
        <v>20</v>
      </c>
      <c r="V19" s="69" t="s">
        <v>20</v>
      </c>
    </row>
    <row r="20" spans="1:58" s="6" customFormat="1">
      <c r="A20" s="5"/>
      <c r="B20" s="70" t="s">
        <v>21</v>
      </c>
      <c r="C20" s="71"/>
      <c r="D20" s="27"/>
      <c r="E20" s="28"/>
      <c r="F20" s="29"/>
      <c r="G20" s="26"/>
      <c r="H20" s="27"/>
      <c r="I20" s="27"/>
      <c r="J20" s="29"/>
      <c r="K20" s="26"/>
      <c r="L20" s="27"/>
      <c r="M20" s="28"/>
      <c r="N20" s="29"/>
      <c r="O20" s="26"/>
      <c r="P20" s="27"/>
      <c r="Q20" s="28"/>
      <c r="R20" s="29"/>
      <c r="S20" s="26"/>
      <c r="T20" s="27"/>
      <c r="U20" s="29"/>
      <c r="V20" s="30"/>
    </row>
    <row r="21" spans="1:58">
      <c r="A21" s="5"/>
      <c r="B21" s="72" t="str">
        <f>B16</f>
        <v>Fabric &amp; Ventilation</v>
      </c>
      <c r="C21" s="48">
        <f t="shared" ref="C21:V23" si="2">C16*($C$6)*IF(C$19="Y",(1+$C$7),1)</f>
        <v>55.390615622737769</v>
      </c>
      <c r="D21" s="48">
        <f t="shared" si="2"/>
        <v>0</v>
      </c>
      <c r="E21" s="49">
        <f t="shared" si="2"/>
        <v>0.5101075032278467</v>
      </c>
      <c r="F21" s="50">
        <f t="shared" si="2"/>
        <v>91.24396822519796</v>
      </c>
      <c r="G21" s="51">
        <f t="shared" si="2"/>
        <v>49.057839746091908</v>
      </c>
      <c r="H21" s="48">
        <f t="shared" si="2"/>
        <v>0</v>
      </c>
      <c r="I21" s="48">
        <f t="shared" si="2"/>
        <v>0.5101075032278467</v>
      </c>
      <c r="J21" s="50">
        <f t="shared" si="2"/>
        <v>73.969560184634474</v>
      </c>
      <c r="K21" s="51">
        <f t="shared" si="2"/>
        <v>66.762089514614246</v>
      </c>
      <c r="L21" s="48">
        <f t="shared" si="2"/>
        <v>0</v>
      </c>
      <c r="M21" s="49">
        <f t="shared" si="2"/>
        <v>0.5101075032278467</v>
      </c>
      <c r="N21" s="50">
        <f t="shared" si="2"/>
        <v>85.806344878589897</v>
      </c>
      <c r="O21" s="51">
        <f t="shared" si="2"/>
        <v>37.621249898772675</v>
      </c>
      <c r="P21" s="48">
        <f t="shared" si="2"/>
        <v>0</v>
      </c>
      <c r="Q21" s="49">
        <f t="shared" si="2"/>
        <v>0.22302343977684327</v>
      </c>
      <c r="R21" s="50">
        <f t="shared" si="2"/>
        <v>75.76975531558557</v>
      </c>
      <c r="S21" s="51">
        <f t="shared" si="2"/>
        <v>64.295763533950378</v>
      </c>
      <c r="T21" s="48">
        <f t="shared" si="2"/>
        <v>0</v>
      </c>
      <c r="U21" s="50">
        <f t="shared" si="2"/>
        <v>-1.6991103044450426</v>
      </c>
      <c r="V21" s="53">
        <f t="shared" si="2"/>
        <v>79.835184971978151</v>
      </c>
      <c r="AR21" s="73"/>
      <c r="AS21" s="73"/>
      <c r="AT21" s="73"/>
    </row>
    <row r="22" spans="1:58">
      <c r="A22" s="5"/>
      <c r="B22" s="72" t="str">
        <f>B17</f>
        <v>Heating systems</v>
      </c>
      <c r="C22" s="48">
        <f t="shared" si="2"/>
        <v>32.588960450704235</v>
      </c>
      <c r="D22" s="48">
        <f t="shared" si="2"/>
        <v>0</v>
      </c>
      <c r="E22" s="49">
        <f t="shared" si="2"/>
        <v>35.481129464788737</v>
      </c>
      <c r="F22" s="50">
        <f t="shared" si="2"/>
        <v>32.588960450704235</v>
      </c>
      <c r="G22" s="51">
        <f t="shared" si="2"/>
        <v>49.759488000000012</v>
      </c>
      <c r="H22" s="48">
        <f t="shared" si="2"/>
        <v>0</v>
      </c>
      <c r="I22" s="48">
        <f t="shared" si="2"/>
        <v>49.759488000000012</v>
      </c>
      <c r="J22" s="50">
        <f t="shared" si="2"/>
        <v>49.759488000000012</v>
      </c>
      <c r="K22" s="51">
        <f t="shared" si="2"/>
        <v>84.090292844036696</v>
      </c>
      <c r="L22" s="48">
        <f t="shared" si="2"/>
        <v>0</v>
      </c>
      <c r="M22" s="49">
        <f t="shared" si="2"/>
        <v>84.090292844036696</v>
      </c>
      <c r="N22" s="50">
        <f t="shared" si="2"/>
        <v>84.090292844036696</v>
      </c>
      <c r="O22" s="51">
        <f t="shared" si="2"/>
        <v>14.595868965517246</v>
      </c>
      <c r="P22" s="48">
        <f t="shared" si="2"/>
        <v>0</v>
      </c>
      <c r="Q22" s="49">
        <f t="shared" si="2"/>
        <v>23.216006896551733</v>
      </c>
      <c r="R22" s="50">
        <f t="shared" si="2"/>
        <v>14.595868965517246</v>
      </c>
      <c r="S22" s="51">
        <f t="shared" si="2"/>
        <v>47.432249195685671</v>
      </c>
      <c r="T22" s="48">
        <f t="shared" si="2"/>
        <v>0</v>
      </c>
      <c r="U22" s="50">
        <f t="shared" si="2"/>
        <v>47.432249195685671</v>
      </c>
      <c r="V22" s="53">
        <f t="shared" si="2"/>
        <v>47.432249195685671</v>
      </c>
      <c r="AR22" s="73"/>
      <c r="AS22" s="73"/>
      <c r="AT22" s="73"/>
    </row>
    <row r="23" spans="1:58">
      <c r="A23" s="5"/>
      <c r="B23" s="72" t="str">
        <f>B18</f>
        <v>Renewables (PVs)</v>
      </c>
      <c r="C23" s="48">
        <f t="shared" si="2"/>
        <v>6.8537930628547414</v>
      </c>
      <c r="D23" s="48">
        <f t="shared" si="2"/>
        <v>0</v>
      </c>
      <c r="E23" s="49">
        <f t="shared" si="2"/>
        <v>6.8537930628547414</v>
      </c>
      <c r="F23" s="50">
        <f t="shared" si="2"/>
        <v>8.7315445869245316</v>
      </c>
      <c r="G23" s="51">
        <f t="shared" si="2"/>
        <v>7.1677611940298496</v>
      </c>
      <c r="H23" s="48">
        <f t="shared" si="2"/>
        <v>0</v>
      </c>
      <c r="I23" s="48">
        <f t="shared" si="2"/>
        <v>7.1677611940298496</v>
      </c>
      <c r="J23" s="50">
        <f t="shared" si="2"/>
        <v>8.6013134328358234</v>
      </c>
      <c r="K23" s="51">
        <f t="shared" si="2"/>
        <v>22.016205942763246</v>
      </c>
      <c r="L23" s="48">
        <f t="shared" si="2"/>
        <v>0</v>
      </c>
      <c r="M23" s="49">
        <f t="shared" si="2"/>
        <v>22.016205942763246</v>
      </c>
      <c r="N23" s="50">
        <f t="shared" si="2"/>
        <v>13.43662166233055</v>
      </c>
      <c r="O23" s="51">
        <f t="shared" si="2"/>
        <v>2.9565671641791056</v>
      </c>
      <c r="P23" s="48">
        <f t="shared" si="2"/>
        <v>0</v>
      </c>
      <c r="Q23" s="49">
        <f t="shared" si="2"/>
        <v>2.9565671641791056</v>
      </c>
      <c r="R23" s="50">
        <f t="shared" si="2"/>
        <v>2.9565671641791056</v>
      </c>
      <c r="S23" s="51">
        <f t="shared" si="2"/>
        <v>11.401047581813584</v>
      </c>
      <c r="T23" s="48">
        <f t="shared" si="2"/>
        <v>0</v>
      </c>
      <c r="U23" s="50">
        <f t="shared" si="2"/>
        <v>4.2111977554446565</v>
      </c>
      <c r="V23" s="53">
        <f t="shared" si="2"/>
        <v>3.4151786675252418</v>
      </c>
      <c r="AQ23" s="74" t="s">
        <v>22</v>
      </c>
      <c r="AR23" s="75" t="str">
        <f>C12</f>
        <v>Level 1b
(SHD 15-20)</v>
      </c>
      <c r="AS23" s="75" t="str">
        <f>E12</f>
        <v>FHS Part L 2026</v>
      </c>
      <c r="AT23" s="75" t="str">
        <f>G12</f>
        <v>Level 1b
(SHD 15-20)</v>
      </c>
      <c r="AU23" s="75" t="str">
        <f>I12</f>
        <v>FHS Part L 2026</v>
      </c>
      <c r="AV23" s="75" t="str">
        <f>S12</f>
        <v>Level 1b
(SHD 15-20)</v>
      </c>
      <c r="AW23" s="76" t="str">
        <f>U12</f>
        <v>FHS Part L 2026</v>
      </c>
    </row>
    <row r="24" spans="1:58" ht="15">
      <c r="A24" s="5"/>
      <c r="B24" s="77" t="s">
        <v>23</v>
      </c>
      <c r="C24" s="78">
        <f t="shared" ref="C24:V24" si="3">SUM(C21:C23)</f>
        <v>94.833369136296739</v>
      </c>
      <c r="D24" s="78">
        <f t="shared" si="3"/>
        <v>0</v>
      </c>
      <c r="E24" s="79">
        <f t="shared" si="3"/>
        <v>42.845030030871328</v>
      </c>
      <c r="F24" s="80">
        <f t="shared" si="3"/>
        <v>132.56447326282674</v>
      </c>
      <c r="G24" s="81">
        <f t="shared" si="3"/>
        <v>105.98508894012177</v>
      </c>
      <c r="H24" s="78">
        <f t="shared" si="3"/>
        <v>0</v>
      </c>
      <c r="I24" s="82">
        <f t="shared" si="3"/>
        <v>57.437356697257712</v>
      </c>
      <c r="J24" s="80">
        <f t="shared" si="3"/>
        <v>132.33036161747032</v>
      </c>
      <c r="K24" s="81">
        <f t="shared" si="3"/>
        <v>172.86858830141418</v>
      </c>
      <c r="L24" s="78">
        <f t="shared" si="3"/>
        <v>0</v>
      </c>
      <c r="M24" s="79">
        <f t="shared" si="3"/>
        <v>106.61660629002779</v>
      </c>
      <c r="N24" s="80">
        <f t="shared" si="3"/>
        <v>183.33325938495713</v>
      </c>
      <c r="O24" s="81">
        <f t="shared" si="3"/>
        <v>55.173686028469028</v>
      </c>
      <c r="P24" s="78">
        <f t="shared" si="3"/>
        <v>0</v>
      </c>
      <c r="Q24" s="79">
        <f t="shared" si="3"/>
        <v>26.39559750050768</v>
      </c>
      <c r="R24" s="80">
        <f t="shared" si="3"/>
        <v>93.322191445281916</v>
      </c>
      <c r="S24" s="81">
        <f t="shared" si="3"/>
        <v>123.12906031144963</v>
      </c>
      <c r="T24" s="78">
        <f t="shared" si="3"/>
        <v>0</v>
      </c>
      <c r="U24" s="80">
        <f t="shared" si="3"/>
        <v>49.944336646685286</v>
      </c>
      <c r="V24" s="83">
        <f t="shared" si="3"/>
        <v>130.68261283518908</v>
      </c>
      <c r="AQ24" s="84" t="s">
        <v>24</v>
      </c>
      <c r="AR24" s="85">
        <f>C22</f>
        <v>32.588960450704235</v>
      </c>
      <c r="AS24" s="85">
        <f>E22</f>
        <v>35.481129464788737</v>
      </c>
      <c r="AT24" s="85">
        <f>G22</f>
        <v>49.759488000000012</v>
      </c>
      <c r="AU24" s="85">
        <f>I22</f>
        <v>49.759488000000012</v>
      </c>
      <c r="AV24" s="85">
        <f>S22</f>
        <v>47.432249195685671</v>
      </c>
      <c r="AW24" s="86">
        <f>U22</f>
        <v>47.432249195685671</v>
      </c>
    </row>
    <row r="25" spans="1:58" ht="15">
      <c r="A25" s="5"/>
      <c r="B25" s="46" t="s">
        <v>25</v>
      </c>
      <c r="C25" s="47">
        <f t="shared" ref="C25:V25" si="4">C24*C13</f>
        <v>13466.338417354136</v>
      </c>
      <c r="D25" s="48">
        <f t="shared" si="4"/>
        <v>0</v>
      </c>
      <c r="E25" s="49">
        <f t="shared" si="4"/>
        <v>6083.9942643837285</v>
      </c>
      <c r="F25" s="50">
        <f t="shared" si="4"/>
        <v>18824.155203321396</v>
      </c>
      <c r="G25" s="51">
        <f t="shared" si="4"/>
        <v>9856.6132714313244</v>
      </c>
      <c r="H25" s="48">
        <f t="shared" si="4"/>
        <v>0</v>
      </c>
      <c r="I25" s="48">
        <f t="shared" si="4"/>
        <v>5341.674172844967</v>
      </c>
      <c r="J25" s="50">
        <f t="shared" si="4"/>
        <v>12306.72363042474</v>
      </c>
      <c r="K25" s="51">
        <f t="shared" si="4"/>
        <v>9421.3380624270721</v>
      </c>
      <c r="L25" s="48">
        <f t="shared" si="4"/>
        <v>0</v>
      </c>
      <c r="M25" s="49">
        <f t="shared" si="4"/>
        <v>5810.6050428065146</v>
      </c>
      <c r="N25" s="50">
        <f t="shared" si="4"/>
        <v>9991.6626364801632</v>
      </c>
      <c r="O25" s="51">
        <f t="shared" si="4"/>
        <v>176644.07318874644</v>
      </c>
      <c r="P25" s="48">
        <f t="shared" si="4"/>
        <v>0</v>
      </c>
      <c r="Q25" s="49">
        <f t="shared" si="4"/>
        <v>84508.14495762538</v>
      </c>
      <c r="R25" s="50">
        <f t="shared" si="4"/>
        <v>298780.3281312146</v>
      </c>
      <c r="S25" s="51">
        <f t="shared" si="4"/>
        <v>79910.760142130806</v>
      </c>
      <c r="T25" s="48">
        <f t="shared" si="4"/>
        <v>0</v>
      </c>
      <c r="U25" s="50">
        <f t="shared" si="4"/>
        <v>32413.87448369875</v>
      </c>
      <c r="V25" s="53">
        <f t="shared" si="4"/>
        <v>84813.015730037703</v>
      </c>
      <c r="AQ25" s="84" t="s">
        <v>26</v>
      </c>
      <c r="AR25" s="85">
        <f>C23</f>
        <v>6.8537930628547414</v>
      </c>
      <c r="AS25" s="85">
        <f>E23</f>
        <v>6.8537930628547414</v>
      </c>
      <c r="AT25" s="85">
        <f>G23</f>
        <v>7.1677611940298496</v>
      </c>
      <c r="AU25" s="85">
        <f>I23</f>
        <v>7.1677611940298496</v>
      </c>
      <c r="AV25" s="85">
        <f>S23</f>
        <v>11.401047581813584</v>
      </c>
      <c r="AW25" s="86">
        <f>U23</f>
        <v>4.2111977554446565</v>
      </c>
    </row>
    <row r="26" spans="1:58" ht="23">
      <c r="A26" s="5"/>
      <c r="B26" s="46" t="s">
        <v>27</v>
      </c>
      <c r="C26" s="47">
        <f t="shared" ref="C26:V26" si="5">C25/C14</f>
        <v>13466.338417354136</v>
      </c>
      <c r="D26" s="48">
        <f t="shared" si="5"/>
        <v>0</v>
      </c>
      <c r="E26" s="49">
        <f t="shared" si="5"/>
        <v>6083.9942643837285</v>
      </c>
      <c r="F26" s="50">
        <f t="shared" si="5"/>
        <v>18824.155203321396</v>
      </c>
      <c r="G26" s="51">
        <f t="shared" si="5"/>
        <v>9856.6132714313244</v>
      </c>
      <c r="H26" s="48">
        <f t="shared" si="5"/>
        <v>0</v>
      </c>
      <c r="I26" s="48">
        <f t="shared" si="5"/>
        <v>5341.674172844967</v>
      </c>
      <c r="J26" s="50">
        <f t="shared" si="5"/>
        <v>12306.72363042474</v>
      </c>
      <c r="K26" s="51">
        <f t="shared" si="5"/>
        <v>9421.3380624270721</v>
      </c>
      <c r="L26" s="48">
        <f t="shared" si="5"/>
        <v>0</v>
      </c>
      <c r="M26" s="49">
        <f t="shared" si="5"/>
        <v>5810.6050428065146</v>
      </c>
      <c r="N26" s="50">
        <f t="shared" si="5"/>
        <v>9991.6626364801632</v>
      </c>
      <c r="O26" s="51">
        <f t="shared" si="5"/>
        <v>176644.07318874644</v>
      </c>
      <c r="P26" s="48">
        <f t="shared" si="5"/>
        <v>0</v>
      </c>
      <c r="Q26" s="49">
        <f t="shared" si="5"/>
        <v>84508.14495762538</v>
      </c>
      <c r="R26" s="50">
        <f t="shared" si="5"/>
        <v>298780.3281312146</v>
      </c>
      <c r="S26" s="51">
        <f t="shared" si="5"/>
        <v>11415.822877447257</v>
      </c>
      <c r="T26" s="48">
        <f t="shared" si="5"/>
        <v>0</v>
      </c>
      <c r="U26" s="50">
        <f t="shared" si="5"/>
        <v>4630.5534976712497</v>
      </c>
      <c r="V26" s="53">
        <f t="shared" si="5"/>
        <v>12116.145104291101</v>
      </c>
      <c r="AQ26" s="84" t="s">
        <v>28</v>
      </c>
      <c r="AR26" s="87">
        <f>C24</f>
        <v>94.833369136296739</v>
      </c>
      <c r="AS26" s="87">
        <f>E24</f>
        <v>42.845030030871328</v>
      </c>
      <c r="AT26" s="87">
        <f>G24</f>
        <v>105.98508894012177</v>
      </c>
      <c r="AU26" s="87">
        <f>I24</f>
        <v>57.437356697257712</v>
      </c>
      <c r="AV26" s="87">
        <f>S24</f>
        <v>123.12906031144963</v>
      </c>
      <c r="AW26" s="88">
        <f>U24</f>
        <v>49.944336646685286</v>
      </c>
    </row>
    <row r="27" spans="1:58" s="100" customFormat="1" ht="23">
      <c r="A27" s="89"/>
      <c r="B27" s="64" t="s">
        <v>29</v>
      </c>
      <c r="C27" s="90">
        <f>IF($C$8=$AA$2,VLOOKUP(C11,'[2]Reference construction costs'!C10:E13,3,FALSE),VLOOKUP(C11,'[2]Reference construction costs'!C10:E13,3,FALSE)+(Detached!U31+Detached!U44)/'Cost Summary All Resi'!C13)*C6</f>
        <v>1552.1699999999998</v>
      </c>
      <c r="D27" s="91">
        <f>C27</f>
        <v>1552.1699999999998</v>
      </c>
      <c r="E27" s="92">
        <f>D27</f>
        <v>1552.1699999999998</v>
      </c>
      <c r="F27" s="93">
        <f>IF($C$8=$AA$2,VLOOKUP(C11,'[2]Reference construction costs'!C10:E13,3,FALSE),VLOOKUP(C11,'[2]Reference construction costs'!C10:E13,3,FALSE)+(Detached!U31+Detached!U44)/F13)*C6</f>
        <v>1552.1699999999998</v>
      </c>
      <c r="G27" s="94">
        <f>IF($C$8=$AA$2,VLOOKUP(G11,'[2]Reference construction costs'!C10:E13,3,FALSE),VLOOKUP(G11,'[2]Reference construction costs'!C10:E13,3,FALSE)+(Semi!U31+Semi!U44)/G13)*C6</f>
        <v>1552.1699999999998</v>
      </c>
      <c r="H27" s="91">
        <f>G27</f>
        <v>1552.1699999999998</v>
      </c>
      <c r="I27" s="91">
        <f>G27</f>
        <v>1552.1699999999998</v>
      </c>
      <c r="J27" s="93">
        <f>IF($C$8=$AA$2,VLOOKUP(G11,'[2]Reference construction costs'!C10:E13,3,FALSE),VLOOKUP(G11,'[2]Reference construction costs'!C10:E13,3,FALSE)+(Semi!U31+Semi!U44)/J13)*C6</f>
        <v>1552.1699999999998</v>
      </c>
      <c r="K27" s="95">
        <f>IF($C$8=$AA$2,VLOOKUP(K11,'[2]Reference construction costs'!C10:E13,3,FALSE),VLOOKUP(K11,'[2]Reference construction costs'!C10:E13,3,FALSE)+(Bungalow!U30+Bungalow!U43)/G13)*C6</f>
        <v>1552.1699999999998</v>
      </c>
      <c r="L27" s="96">
        <f>IF($C$8=$AA$2,VLOOKUP(K11,'[2]Reference construction costs'!C10:E13,3,FALSE),VLOOKUP(K11,'[2]Reference construction costs'!C10:E13,3,FALSE)+(Bungalow!U30+Bungalow!U43)/G13)*C6</f>
        <v>1552.1699999999998</v>
      </c>
      <c r="M27" s="97">
        <f>IF($C$8=$AA$2,VLOOKUP(K11,'[2]Reference construction costs'!C10:E13,3,FALSE),VLOOKUP(K11,'[2]Reference construction costs'!C10:E13,3,FALSE)+(Bungalow!U30+Bungalow!U43)/G13)*C6</f>
        <v>1552.1699999999998</v>
      </c>
      <c r="N27" s="98">
        <f>IF($C$8=$AA$2,VLOOKUP(K11,'[2]Reference construction costs'!C10:E13,3,FALSE),VLOOKUP(K11,'[2]Reference construction costs'!C10:E13,3,FALSE)+(Bungalow!U30+Bungalow!U43)/G13)*C6</f>
        <v>1552.1699999999998</v>
      </c>
      <c r="O27" s="95">
        <f>IF($C$8=$AA$2,VLOOKUP(O11,'[2]Reference construction costs'!C10:E14,3,FALSE),VLOOKUP(O11,'[2]Reference construction costs'!C10:E14,3,FALSE)+('[2]Mid rise'!U29+'[2]Mid rise'!U42)/O13)*C6</f>
        <v>1789.3200000000002</v>
      </c>
      <c r="P27" s="96">
        <f>O27</f>
        <v>1789.3200000000002</v>
      </c>
      <c r="Q27" s="97">
        <f>O27</f>
        <v>1789.3200000000002</v>
      </c>
      <c r="R27" s="98">
        <f>IF($C$8=$AA$2,VLOOKUP(O11,'[2]Reference construction costs'!C10:E14,3,FALSE),VLOOKUP(O11,'[2]Reference construction costs'!C10:E14,3,FALSE)+('[2]Mid rise'!U29+'[2]Mid rise'!U42)/R13)*C6</f>
        <v>1789.3200000000002</v>
      </c>
      <c r="S27" s="94">
        <f>IF($C$8=$AA$2,VLOOKUP(S11,'[2]Reference construction costs'!C10:E13,3,FALSE),VLOOKUP(S11,'[2]Reference construction costs'!C10:E13,3,FALSE)+('Low rise'!U29+'Low rise'!U44)/S13)*C6</f>
        <v>1789.3200000000002</v>
      </c>
      <c r="T27" s="91">
        <f>S27</f>
        <v>1789.3200000000002</v>
      </c>
      <c r="U27" s="93">
        <f>S27</f>
        <v>1789.3200000000002</v>
      </c>
      <c r="V27" s="99">
        <f>IF($C$8=$AA$2,VLOOKUP(S11,'[2]Reference construction costs'!C10:E13,3,FALSE),VLOOKUP(S11,'[2]Reference construction costs'!C10:E13,3,FALSE)+('Low rise'!U29+'Low rise'!U44)/S13)*C6</f>
        <v>1789.3200000000002</v>
      </c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84" t="s">
        <v>30</v>
      </c>
      <c r="AR27" s="87">
        <f>AR26*C13/C14</f>
        <v>13466.338417354136</v>
      </c>
      <c r="AS27" s="87">
        <f>AS26*E13/E14</f>
        <v>6083.9942643837285</v>
      </c>
      <c r="AT27" s="87">
        <f>AT26*G13/G14</f>
        <v>9856.6132714313244</v>
      </c>
      <c r="AU27" s="87">
        <f>AU26*I13/I14</f>
        <v>5341.674172844967</v>
      </c>
      <c r="AV27" s="87">
        <f>AV26*S13/S14</f>
        <v>11415.822877447257</v>
      </c>
      <c r="AW27" s="87">
        <f>AW26*U13/U14</f>
        <v>4630.5534976712497</v>
      </c>
    </row>
    <row r="28" spans="1:58" s="110" customFormat="1" ht="14.5" thickBot="1">
      <c r="A28" s="12"/>
      <c r="B28" s="101" t="s">
        <v>31</v>
      </c>
      <c r="C28" s="102">
        <f t="shared" ref="C28:V28" si="6">C24/C27</f>
        <v>6.1097282601968048E-2</v>
      </c>
      <c r="D28" s="103">
        <f t="shared" si="6"/>
        <v>0</v>
      </c>
      <c r="E28" s="104">
        <f t="shared" si="6"/>
        <v>2.760331022431263E-2</v>
      </c>
      <c r="F28" s="105">
        <f t="shared" si="6"/>
        <v>8.5405898363469693E-2</v>
      </c>
      <c r="G28" s="106">
        <f t="shared" si="6"/>
        <v>6.8281882100621569E-2</v>
      </c>
      <c r="H28" s="103">
        <f t="shared" si="6"/>
        <v>0</v>
      </c>
      <c r="I28" s="103">
        <f t="shared" si="6"/>
        <v>3.7004552785621238E-2</v>
      </c>
      <c r="J28" s="105">
        <f t="shared" si="6"/>
        <v>8.5255069752327606E-2</v>
      </c>
      <c r="K28" s="106">
        <f t="shared" si="6"/>
        <v>0.11137220040421744</v>
      </c>
      <c r="L28" s="103">
        <f t="shared" si="6"/>
        <v>0</v>
      </c>
      <c r="M28" s="103">
        <f t="shared" si="6"/>
        <v>6.868874304362782E-2</v>
      </c>
      <c r="N28" s="103">
        <f t="shared" si="6"/>
        <v>0.11811416235654416</v>
      </c>
      <c r="O28" s="106">
        <f t="shared" si="6"/>
        <v>3.0835002139622328E-2</v>
      </c>
      <c r="P28" s="103">
        <f t="shared" si="6"/>
        <v>0</v>
      </c>
      <c r="Q28" s="104">
        <f t="shared" si="6"/>
        <v>1.475174787098321E-2</v>
      </c>
      <c r="R28" s="105">
        <f t="shared" si="6"/>
        <v>5.2155115599938476E-2</v>
      </c>
      <c r="S28" s="106">
        <f t="shared" si="6"/>
        <v>6.8813325906740899E-2</v>
      </c>
      <c r="T28" s="103">
        <f t="shared" si="6"/>
        <v>0</v>
      </c>
      <c r="U28" s="105">
        <f t="shared" si="6"/>
        <v>2.7912467667429684E-2</v>
      </c>
      <c r="V28" s="107">
        <f t="shared" si="6"/>
        <v>7.3034791337038135E-2</v>
      </c>
      <c r="W28" s="108"/>
      <c r="X28" s="108"/>
      <c r="Y28" s="108"/>
      <c r="Z28" s="108"/>
      <c r="AA28" s="108"/>
      <c r="AB28" s="108"/>
      <c r="AC28" s="108"/>
      <c r="AD28" s="108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09"/>
      <c r="AS28" s="109"/>
      <c r="AT28" s="109"/>
      <c r="AU28" s="109"/>
      <c r="AV28" s="109"/>
      <c r="AW28" s="109"/>
      <c r="AX28" s="109"/>
      <c r="AY28" s="109"/>
      <c r="AZ28" s="236" t="s">
        <v>32</v>
      </c>
      <c r="BA28" s="236"/>
      <c r="BB28" s="236"/>
      <c r="BC28" s="236"/>
      <c r="BD28" s="236"/>
      <c r="BE28" s="236"/>
      <c r="BF28" s="236"/>
    </row>
    <row r="29" spans="1:58">
      <c r="A29" s="5"/>
      <c r="B29" s="5"/>
      <c r="C29" s="111">
        <f t="shared" ref="C29:V29" si="7">C27+C24</f>
        <v>1647.0033691362967</v>
      </c>
      <c r="D29" s="111">
        <f t="shared" si="7"/>
        <v>1552.1699999999998</v>
      </c>
      <c r="E29" s="111">
        <f t="shared" si="7"/>
        <v>1595.0150300308712</v>
      </c>
      <c r="F29" s="111">
        <f t="shared" si="7"/>
        <v>1684.7344732628267</v>
      </c>
      <c r="G29" s="111">
        <f t="shared" si="7"/>
        <v>1658.1550889401217</v>
      </c>
      <c r="H29" s="111">
        <f t="shared" si="7"/>
        <v>1552.1699999999998</v>
      </c>
      <c r="I29" s="111">
        <f t="shared" si="7"/>
        <v>1609.6073566972575</v>
      </c>
      <c r="J29" s="111">
        <f t="shared" si="7"/>
        <v>1684.5003616174702</v>
      </c>
      <c r="K29" s="111">
        <f t="shared" si="7"/>
        <v>1725.0385883014139</v>
      </c>
      <c r="L29" s="111">
        <f t="shared" si="7"/>
        <v>1552.1699999999998</v>
      </c>
      <c r="M29" s="111">
        <f t="shared" si="7"/>
        <v>1658.7866062900275</v>
      </c>
      <c r="N29" s="111">
        <f t="shared" si="7"/>
        <v>1735.5032593849569</v>
      </c>
      <c r="O29" s="111">
        <f t="shared" si="7"/>
        <v>1844.4936860284693</v>
      </c>
      <c r="P29" s="111">
        <f t="shared" si="7"/>
        <v>1789.3200000000002</v>
      </c>
      <c r="Q29" s="111">
        <f t="shared" si="7"/>
        <v>1815.7155975005078</v>
      </c>
      <c r="R29" s="111">
        <f t="shared" si="7"/>
        <v>1882.6421914452822</v>
      </c>
      <c r="S29" s="111">
        <f t="shared" si="7"/>
        <v>1912.4490603114498</v>
      </c>
      <c r="T29" s="111">
        <f t="shared" si="7"/>
        <v>1789.3200000000002</v>
      </c>
      <c r="U29" s="111">
        <f t="shared" si="7"/>
        <v>1839.2643366466855</v>
      </c>
      <c r="V29" s="111">
        <f t="shared" si="7"/>
        <v>1920.0026128351892</v>
      </c>
    </row>
    <row r="30" spans="1:58" s="6" customFormat="1">
      <c r="A30" s="6" t="str">
        <f>"Summary of total build costs and increment for carbon policy relative to "&amp;C8</f>
        <v>Summary of total build costs and increment for carbon policy relative to Part L 2021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111"/>
      <c r="Q30" s="111"/>
      <c r="R30" s="111"/>
      <c r="S30" s="111"/>
      <c r="T30" s="111"/>
      <c r="U30" s="111"/>
      <c r="V30" s="5"/>
    </row>
    <row r="31" spans="1:58" s="6" customFormat="1">
      <c r="A31" s="5"/>
      <c r="B31" s="5"/>
      <c r="C31" s="5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5"/>
      <c r="Q31" s="5"/>
      <c r="R31" s="5"/>
      <c r="S31" s="5"/>
      <c r="T31" s="5"/>
      <c r="U31" s="5"/>
      <c r="V31" s="5"/>
    </row>
    <row r="32" spans="1:58" s="6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s="6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s="6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s="6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s="6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s="6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s="6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s="6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s="6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s="6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s="6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s="6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s="6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s="6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s="6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s="6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s="6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s="6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s="6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s="6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s="6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s="6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s="6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s="6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s="6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s="6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s="6" customFormat="1">
      <c r="A58" s="6" t="str">
        <f>"Additional build cost increment for carbon policy split by cost category relative to "&amp;C8</f>
        <v>Additional build cost increment for carbon policy split by cost category relative to Part L 2021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s="6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s="6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s="6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s="6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 s="6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2" s="6" customForma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s="6" customForma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s="6" customForma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s="6" customForma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s="6" customForma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s="6" customForma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s="6" customForma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s="6" customForma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s="6" customForma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s="6" customForma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s="6" customForma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s="6" customForma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s="6" customForma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s="6" customForma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1:22" s="6" customForma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2" s="6" customForma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 s="6" customForma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:22" s="6" customForma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:22" s="6" customForma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:22" s="6" customForma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:22" s="6" customForma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:22" s="6" customForma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:22" s="6" customForma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:22" s="6" customForma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:22" s="6" customForma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:22" s="6" customForma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:22" s="6" customForma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:22" s="6" customForma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:22" s="6" customForma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:22" s="6" customForma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:22" s="6" customForma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:22" s="6" customForma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:22" s="6" customForma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:22" s="6" customForma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:22" s="6" customForma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:22" s="6" customForma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:22" s="6" customForma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:22" s="6" customForma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 s="6" customForma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 s="6" customForma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 s="6" customForma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:22" s="6" customFormat="1">
      <c r="A105" s="5"/>
      <c r="B105" s="112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 s="6" customFormat="1">
      <c r="A106" s="5"/>
      <c r="B106" s="112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:22" s="6" customFormat="1">
      <c r="A107" s="5"/>
      <c r="B107" s="112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:22" s="6" customFormat="1">
      <c r="A108" s="5"/>
      <c r="B108" s="112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 s="6" customFormat="1">
      <c r="A109" s="5"/>
      <c r="B109" s="112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s="6" customFormat="1">
      <c r="A110" s="5"/>
      <c r="B110" s="112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s="6" customFormat="1">
      <c r="A111" s="5"/>
      <c r="B111" s="112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s="6" customFormat="1">
      <c r="A112" s="5"/>
      <c r="B112" s="112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:22" s="6" customFormat="1">
      <c r="A113" s="5"/>
      <c r="B113" s="112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:22" s="6" customFormat="1">
      <c r="A114" s="5"/>
      <c r="B114" s="112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1:22" s="6" customFormat="1">
      <c r="A115" s="5"/>
      <c r="B115" s="112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:22" s="6" customFormat="1">
      <c r="A116" s="5"/>
      <c r="B116" s="112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:22" s="6" customFormat="1">
      <c r="A117" s="5"/>
      <c r="B117" s="112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:22" s="6" customFormat="1">
      <c r="A118" s="5"/>
      <c r="B118" s="112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:22" s="6" customFormat="1">
      <c r="A119" s="5"/>
      <c r="B119" s="112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1:22" s="6" customFormat="1">
      <c r="A120" s="5"/>
      <c r="B120" s="112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:22" s="6" customFormat="1">
      <c r="A121" s="5"/>
      <c r="B121" s="112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:22" s="6" customFormat="1">
      <c r="A122" s="5"/>
      <c r="B122" s="112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:22" s="6" customFormat="1">
      <c r="A123" s="5"/>
      <c r="B123" s="112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:22" s="6" customFormat="1">
      <c r="A124" s="5"/>
      <c r="B124" s="112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:22" s="6" customFormat="1">
      <c r="A125" s="5"/>
      <c r="B125" s="112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:22" s="6" customFormat="1">
      <c r="A126" s="5"/>
      <c r="B126" s="112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1:22" s="6" customFormat="1">
      <c r="A127" s="5"/>
      <c r="B127" s="112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:22" s="6" customFormat="1">
      <c r="A128" s="5"/>
      <c r="B128" s="112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:22" s="6" customFormat="1">
      <c r="A129" s="5"/>
      <c r="B129" s="112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:22" s="6" customFormat="1">
      <c r="A130" s="5"/>
      <c r="B130" s="112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1:22" s="6" customFormat="1">
      <c r="A131" s="5"/>
      <c r="B131" s="112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:22" s="6" customFormat="1">
      <c r="A132" s="5"/>
      <c r="B132" s="112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1:22" s="6" customFormat="1">
      <c r="A133" s="5"/>
      <c r="B133" s="112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1:22" s="6" customFormat="1">
      <c r="A134" s="5"/>
      <c r="B134" s="112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1:22" s="6" customFormat="1">
      <c r="A135" s="5"/>
      <c r="B135" s="112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1:22" s="6" customFormat="1">
      <c r="A136" s="5"/>
      <c r="B136" s="112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1:22" s="6" customFormat="1">
      <c r="A137" s="5"/>
      <c r="B137" s="112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1:22" s="6" customFormat="1">
      <c r="A138" s="5"/>
      <c r="B138" s="112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1:22" s="6" customFormat="1">
      <c r="A139" s="5"/>
      <c r="B139" s="112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:22" s="6" customFormat="1">
      <c r="A140" s="5"/>
      <c r="B140" s="112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1:22" s="6" customFormat="1">
      <c r="A141" s="5"/>
      <c r="B141" s="112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:22" s="6" customFormat="1">
      <c r="A142" s="5"/>
      <c r="B142" s="112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1:22" s="6" customFormat="1">
      <c r="A143" s="5"/>
      <c r="B143" s="112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:22" s="6" customFormat="1">
      <c r="A144" s="5"/>
      <c r="B144" s="112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:22" s="6" customFormat="1">
      <c r="A145" s="5"/>
      <c r="B145" s="112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:22" s="6" customFormat="1">
      <c r="A146" s="5"/>
      <c r="B146" s="112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:22" s="6" customFormat="1">
      <c r="A147" s="5"/>
      <c r="B147" s="112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:22" s="6" customFormat="1">
      <c r="A148" s="5"/>
      <c r="B148" s="112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:22" s="6" customFormat="1">
      <c r="A149" s="5"/>
      <c r="B149" s="112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:22" s="6" customFormat="1">
      <c r="A150" s="5"/>
      <c r="B150" s="112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:22" s="6" customFormat="1">
      <c r="A151" s="5"/>
      <c r="B151" s="112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:22" s="6" customFormat="1">
      <c r="A152" s="5"/>
      <c r="B152" s="112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:22" s="6" customFormat="1">
      <c r="A153" s="5"/>
      <c r="B153" s="112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 s="6" customFormat="1">
      <c r="A154" s="5"/>
      <c r="B154" s="112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:22" s="6" customFormat="1">
      <c r="A155" s="5"/>
      <c r="B155" s="112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:22" s="6" customFormat="1">
      <c r="A156" s="5"/>
      <c r="B156" s="112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 s="6" customFormat="1">
      <c r="A157" s="5"/>
      <c r="B157" s="112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:22" s="6" customFormat="1">
      <c r="A158" s="5"/>
      <c r="B158" s="112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 s="6" customFormat="1">
      <c r="A159" s="5"/>
      <c r="B159" s="112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s="6" customFormat="1">
      <c r="A160" s="5"/>
      <c r="B160" s="112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58" s="6" customFormat="1">
      <c r="A161" s="5"/>
      <c r="B161" s="112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58" s="6" customFormat="1">
      <c r="A162" s="113"/>
      <c r="B162" s="112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113"/>
      <c r="Q162" s="113"/>
      <c r="R162" s="113"/>
      <c r="S162" s="113"/>
      <c r="T162" s="113"/>
      <c r="U162" s="113"/>
      <c r="V162" s="113"/>
      <c r="AU162" s="73"/>
      <c r="AV162" s="73"/>
      <c r="AW162" s="73"/>
      <c r="AX162" s="73"/>
      <c r="AY162" s="73"/>
      <c r="AZ162" s="73"/>
      <c r="BA162" s="73"/>
      <c r="BB162" s="73"/>
      <c r="BC162" s="73"/>
      <c r="BD162" s="73"/>
      <c r="BE162" s="73"/>
      <c r="BF162" s="73"/>
    </row>
  </sheetData>
  <mergeCells count="7">
    <mergeCell ref="AZ28:BF28"/>
    <mergeCell ref="C10:V10"/>
    <mergeCell ref="C11:F11"/>
    <mergeCell ref="G11:J11"/>
    <mergeCell ref="K11:N11"/>
    <mergeCell ref="O11:R11"/>
    <mergeCell ref="S11:V11"/>
  </mergeCells>
  <dataValidations count="1">
    <dataValidation type="list" allowBlank="1" showInputMessage="1" showErrorMessage="1" sqref="C8" xr:uid="{92D9537C-C08B-4833-AFDE-44682DEBE529}">
      <formula1>$AA$2:$AA$3</formula1>
    </dataValidation>
  </dataValidation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DBF24-D1F5-476D-9F98-66188DFFE0CE}">
  <sheetPr>
    <tabColor rgb="FF92D050"/>
  </sheetPr>
  <dimension ref="A1:AL81"/>
  <sheetViews>
    <sheetView topLeftCell="A5" zoomScaleNormal="100" workbookViewId="0">
      <selection activeCell="W10" sqref="W10"/>
    </sheetView>
  </sheetViews>
  <sheetFormatPr defaultColWidth="9.1796875" defaultRowHeight="12.5"/>
  <cols>
    <col min="1" max="1" width="12.26953125" style="115" customWidth="1"/>
    <col min="2" max="2" width="20.54296875" style="117" customWidth="1"/>
    <col min="3" max="3" width="14.1796875" style="117" customWidth="1"/>
    <col min="4" max="4" width="11.1796875" style="117" customWidth="1"/>
    <col min="5" max="5" width="1.54296875" style="117" customWidth="1"/>
    <col min="6" max="6" width="26" style="117" customWidth="1"/>
    <col min="7" max="8" width="19.54296875" style="117" customWidth="1"/>
    <col min="9" max="10" width="19.54296875" style="117" hidden="1" customWidth="1"/>
    <col min="11" max="11" width="26" style="117" hidden="1" customWidth="1"/>
    <col min="12" max="12" width="8" style="117" customWidth="1"/>
    <col min="13" max="13" width="15.1796875" style="117" customWidth="1"/>
    <col min="14" max="15" width="9.1796875" style="117"/>
    <col min="16" max="17" width="12.81640625" style="117" hidden="1" customWidth="1"/>
    <col min="18" max="18" width="16.54296875" style="117" hidden="1" customWidth="1"/>
    <col min="19" max="19" width="9.1796875" style="117" customWidth="1"/>
    <col min="20" max="20" width="13" style="117" customWidth="1"/>
    <col min="21" max="22" width="11.26953125" style="117" customWidth="1"/>
    <col min="23" max="24" width="11.26953125" style="117" hidden="1" customWidth="1"/>
    <col min="25" max="25" width="15.54296875" style="117" hidden="1" customWidth="1"/>
    <col min="26" max="26" width="8" style="117" customWidth="1"/>
    <col min="27" max="27" width="9.26953125" style="117" bestFit="1" customWidth="1"/>
    <col min="28" max="29" width="11.453125" style="117" customWidth="1"/>
    <col min="30" max="31" width="11.453125" style="117" hidden="1" customWidth="1"/>
    <col min="32" max="32" width="12.54296875" style="117" hidden="1" customWidth="1"/>
    <col min="33" max="35" width="12.54296875" style="117" customWidth="1"/>
    <col min="36" max="38" width="9.1796875" style="117" hidden="1" customWidth="1"/>
    <col min="39" max="16384" width="9.1796875" style="117"/>
  </cols>
  <sheetData>
    <row r="1" spans="1:38" ht="46.5" customHeight="1">
      <c r="B1" s="248" t="str">
        <f>[2]Contents!B17</f>
        <v>Bungalow</v>
      </c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/>
      <c r="AB1" s="248"/>
      <c r="AC1" s="248"/>
      <c r="AD1" s="248"/>
      <c r="AE1" s="248"/>
      <c r="AF1" s="248"/>
      <c r="AG1" s="116"/>
      <c r="AH1" s="116"/>
    </row>
    <row r="2" spans="1:38">
      <c r="B2" s="117" t="s">
        <v>14</v>
      </c>
      <c r="C2" s="118">
        <f>'[2]Areas and specs'!F3</f>
        <v>1</v>
      </c>
      <c r="F2" s="119"/>
    </row>
    <row r="3" spans="1:38" ht="13.5" customHeight="1" thickBot="1">
      <c r="B3" s="249" t="s">
        <v>33</v>
      </c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249"/>
      <c r="U3" s="249"/>
      <c r="V3" s="249"/>
      <c r="W3" s="249"/>
      <c r="X3" s="249"/>
      <c r="Y3" s="249"/>
      <c r="Z3" s="249"/>
      <c r="AA3" s="249"/>
      <c r="AB3" s="249"/>
      <c r="AC3" s="249"/>
      <c r="AD3" s="249"/>
      <c r="AE3" s="249"/>
      <c r="AF3" s="249"/>
      <c r="AG3" s="120"/>
      <c r="AH3" s="120"/>
    </row>
    <row r="4" spans="1:38" ht="13" thickBot="1">
      <c r="B4" s="121" t="s">
        <v>34</v>
      </c>
      <c r="C4" s="250" t="s">
        <v>35</v>
      </c>
      <c r="D4" s="251"/>
      <c r="F4" s="250" t="s">
        <v>36</v>
      </c>
      <c r="G4" s="252"/>
      <c r="H4" s="252"/>
      <c r="I4" s="252"/>
      <c r="J4" s="252"/>
      <c r="K4" s="251"/>
      <c r="M4" s="250" t="s">
        <v>37</v>
      </c>
      <c r="N4" s="252"/>
      <c r="O4" s="252"/>
      <c r="P4" s="252"/>
      <c r="Q4" s="252"/>
      <c r="R4" s="251"/>
      <c r="T4" s="250" t="s">
        <v>38</v>
      </c>
      <c r="U4" s="252"/>
      <c r="V4" s="252"/>
      <c r="W4" s="252"/>
      <c r="X4" s="252"/>
      <c r="Y4" s="251"/>
      <c r="AA4" s="250" t="s">
        <v>39</v>
      </c>
      <c r="AB4" s="252"/>
      <c r="AC4" s="252"/>
      <c r="AD4" s="252"/>
      <c r="AE4" s="252"/>
      <c r="AF4" s="251"/>
      <c r="AG4" s="122"/>
      <c r="AH4" s="122"/>
      <c r="AI4" s="250" t="s">
        <v>40</v>
      </c>
      <c r="AJ4" s="252"/>
      <c r="AK4" s="252"/>
      <c r="AL4" s="252"/>
    </row>
    <row r="5" spans="1:38" s="127" customFormat="1" ht="78">
      <c r="A5" s="123"/>
      <c r="B5" s="124"/>
      <c r="C5" s="125" t="s">
        <v>35</v>
      </c>
      <c r="D5" s="126" t="s">
        <v>41</v>
      </c>
      <c r="F5" s="128" t="s">
        <v>42</v>
      </c>
      <c r="G5" s="128" t="s">
        <v>43</v>
      </c>
      <c r="H5" s="127" t="s">
        <v>44</v>
      </c>
      <c r="I5" s="129" t="str">
        <f>Detached!I5</f>
        <v>100% TER + 10% TFEE</v>
      </c>
      <c r="J5" s="130" t="str">
        <f>Detached!J5</f>
        <v>100% TER + 10% TFEE + Unregulated</v>
      </c>
      <c r="K5" s="131" t="str">
        <f>Detached!K5</f>
        <v>Level 2
(SHD 20/ EUI 35)</v>
      </c>
      <c r="M5" s="132" t="str">
        <f>F5</f>
        <v>Building Regulations Part L</v>
      </c>
      <c r="N5" s="128" t="str">
        <f>G5</f>
        <v>Future Homes Standard</v>
      </c>
      <c r="O5" s="128" t="str">
        <f>H5</f>
        <v>Level 1a
(SHD 30)</v>
      </c>
      <c r="P5" s="133" t="str">
        <f>I5</f>
        <v>100% TER + 10% TFEE</v>
      </c>
      <c r="Q5" s="133" t="str">
        <f t="shared" ref="Q5:R5" si="0">J5</f>
        <v>100% TER + 10% TFEE + Unregulated</v>
      </c>
      <c r="R5" s="134" t="str">
        <f t="shared" si="0"/>
        <v>Level 2
(SHD 20/ EUI 35)</v>
      </c>
      <c r="S5" s="135"/>
      <c r="T5" s="132" t="str">
        <f>M5</f>
        <v>Building Regulations Part L</v>
      </c>
      <c r="U5" s="136" t="str">
        <f>N5</f>
        <v>Future Homes Standard</v>
      </c>
      <c r="V5" s="136" t="str">
        <f>O5</f>
        <v>Level 1a
(SHD 30)</v>
      </c>
      <c r="W5" s="137" t="str">
        <f>P5</f>
        <v>100% TER + 10% TFEE</v>
      </c>
      <c r="X5" s="137" t="str">
        <f>Q5</f>
        <v>100% TER + 10% TFEE + Unregulated</v>
      </c>
      <c r="Y5" s="138" t="str">
        <f t="shared" ref="Y5" si="1">R5</f>
        <v>Level 2
(SHD 20/ EUI 35)</v>
      </c>
      <c r="Z5" s="135"/>
      <c r="AA5" s="132" t="str">
        <f>M5</f>
        <v>Building Regulations Part L</v>
      </c>
      <c r="AB5" s="136" t="str">
        <f>N5</f>
        <v>Future Homes Standard</v>
      </c>
      <c r="AC5" s="136" t="str">
        <f>O5</f>
        <v>Level 1a
(SHD 30)</v>
      </c>
      <c r="AD5" s="137" t="str">
        <f>P5</f>
        <v>100% TER + 10% TFEE</v>
      </c>
      <c r="AE5" s="137" t="str">
        <f>Q5</f>
        <v>100% TER + 10% TFEE + Unregulated</v>
      </c>
      <c r="AF5" s="138" t="str">
        <f t="shared" ref="AF5" si="2">R5</f>
        <v>Level 2
(SHD 20/ EUI 35)</v>
      </c>
      <c r="AG5" s="139" t="str">
        <f t="shared" ref="AG5:AH5" si="3">AA5</f>
        <v>Building Regulations Part L</v>
      </c>
      <c r="AH5" s="139" t="str">
        <f t="shared" si="3"/>
        <v>Future Homes Standard</v>
      </c>
      <c r="AI5" s="139" t="str">
        <f>AC5</f>
        <v>Level 1a
(SHD 30)</v>
      </c>
      <c r="AJ5" s="140" t="str">
        <f>AD5</f>
        <v>100% TER + 10% TFEE</v>
      </c>
      <c r="AK5" s="140" t="str">
        <f>AE5</f>
        <v>100% TER + 10% TFEE + Unregulated</v>
      </c>
      <c r="AL5" s="139" t="str">
        <f t="shared" ref="AL5" si="4">AF5</f>
        <v>Level 2
(SHD 20/ EUI 35)</v>
      </c>
    </row>
    <row r="6" spans="1:38" ht="25">
      <c r="A6" s="115" t="s">
        <v>45</v>
      </c>
      <c r="B6" s="141" t="s">
        <v>45</v>
      </c>
      <c r="C6" s="142">
        <f>'[2]Areas and specs'!F6</f>
        <v>54.5</v>
      </c>
      <c r="D6" s="143" t="s">
        <v>46</v>
      </c>
      <c r="F6" s="144" t="s">
        <v>47</v>
      </c>
      <c r="G6" s="145" t="s">
        <v>47</v>
      </c>
      <c r="H6" s="145" t="s">
        <v>47</v>
      </c>
      <c r="I6" s="146" t="s">
        <v>48</v>
      </c>
      <c r="J6" s="146" t="s">
        <v>48</v>
      </c>
      <c r="K6" s="147" t="s">
        <v>49</v>
      </c>
      <c r="M6" s="148">
        <f>IFERROR(VLOOKUP(F6,'[2]Elemental Database'!$A$4:$H$240,8,FALSE),0)</f>
        <v>188.78400000000002</v>
      </c>
      <c r="N6" s="149">
        <f>IFERROR(VLOOKUP(G6,'[2]Elemental Database'!$A$4:$H$240,8,FALSE),0)</f>
        <v>188.78400000000002</v>
      </c>
      <c r="O6" s="149">
        <f>IFERROR(VLOOKUP(H6,'[2]Elemental Database'!$A$4:$H$240,8,FALSE),0)</f>
        <v>188.78400000000002</v>
      </c>
      <c r="P6" s="150">
        <f>IFERROR(VLOOKUP(I6,'[2]Elemental Database'!$A$4:$H$240,8,FALSE),0)</f>
        <v>193.20000000000002</v>
      </c>
      <c r="Q6" s="150">
        <f>IFERROR(VLOOKUP(J6,'[2]Elemental Database'!$A$4:$H$240,8,FALSE),0)</f>
        <v>193.20000000000002</v>
      </c>
      <c r="R6" s="151">
        <f>IFERROR(VLOOKUP(K6,'[2]Elemental Database'!$A$4:$H$240,8,FALSE),0)</f>
        <v>223.10696627643566</v>
      </c>
      <c r="S6" s="152"/>
      <c r="T6" s="148">
        <f t="shared" ref="T6:Y21" si="5">M6*$C6</f>
        <v>10288.728000000001</v>
      </c>
      <c r="U6" s="149">
        <f t="shared" si="5"/>
        <v>10288.728000000001</v>
      </c>
      <c r="V6" s="149">
        <f t="shared" si="5"/>
        <v>10288.728000000001</v>
      </c>
      <c r="W6" s="150">
        <f t="shared" si="5"/>
        <v>10529.400000000001</v>
      </c>
      <c r="X6" s="150">
        <f t="shared" si="5"/>
        <v>10529.400000000001</v>
      </c>
      <c r="Y6" s="151">
        <f t="shared" si="5"/>
        <v>12159.329662065744</v>
      </c>
      <c r="Z6" s="152"/>
      <c r="AA6" s="148">
        <f>T6-$T6</f>
        <v>0</v>
      </c>
      <c r="AB6" s="149">
        <f>U6-$T6</f>
        <v>0</v>
      </c>
      <c r="AC6" s="149">
        <f>V6-$T6</f>
        <v>0</v>
      </c>
      <c r="AD6" s="150">
        <f>W6-$T6</f>
        <v>240.67200000000048</v>
      </c>
      <c r="AE6" s="150">
        <f>X6-$T6</f>
        <v>240.67200000000048</v>
      </c>
      <c r="AF6" s="151">
        <f t="shared" ref="AF6:AF28" si="6">Y6-$T6</f>
        <v>1870.6016620657429</v>
      </c>
      <c r="AG6" s="153">
        <f t="shared" ref="AG6:AK21" si="7">T6-$U6</f>
        <v>0</v>
      </c>
      <c r="AH6" s="153">
        <f t="shared" si="7"/>
        <v>0</v>
      </c>
      <c r="AI6" s="153">
        <f>V6-$U6</f>
        <v>0</v>
      </c>
      <c r="AJ6" s="154">
        <f>W6-$U6</f>
        <v>240.67200000000048</v>
      </c>
      <c r="AK6" s="154">
        <f>X6-$U6</f>
        <v>240.67200000000048</v>
      </c>
      <c r="AL6" s="153">
        <f t="shared" ref="AL6:AL28" si="8">Y6-$U6</f>
        <v>1870.6016620657429</v>
      </c>
    </row>
    <row r="7" spans="1:38" ht="25">
      <c r="A7" s="115" t="s">
        <v>50</v>
      </c>
      <c r="B7" s="141" t="str">
        <f>A7</f>
        <v>ExternalWall</v>
      </c>
      <c r="C7" s="155">
        <f>'[2]Areas and specs'!F7</f>
        <v>69</v>
      </c>
      <c r="D7" s="143" t="s">
        <v>46</v>
      </c>
      <c r="F7" s="156" t="s">
        <v>51</v>
      </c>
      <c r="G7" s="157" t="s">
        <v>51</v>
      </c>
      <c r="H7" s="157" t="s">
        <v>52</v>
      </c>
      <c r="I7" s="158" t="s">
        <v>53</v>
      </c>
      <c r="J7" s="158" t="s">
        <v>53</v>
      </c>
      <c r="K7" s="159" t="s">
        <v>51</v>
      </c>
      <c r="M7" s="160">
        <f>IFERROR(VLOOKUP(F7,'[2]Elemental Database'!$A$4:$H$240,8,FALSE),0)</f>
        <v>272.59967999999998</v>
      </c>
      <c r="N7" s="152">
        <f>IFERROR(VLOOKUP(G7,'[2]Elemental Database'!$A$4:$H$240,8,FALSE),0)</f>
        <v>272.59967999999998</v>
      </c>
      <c r="O7" s="152">
        <f>IFERROR(VLOOKUP(H7,'[2]Elemental Database'!$A$4:$H$240,8,FALSE),0)</f>
        <v>279.27667199999996</v>
      </c>
      <c r="P7" s="161">
        <f>IFERROR(VLOOKUP(I7,'[2]Elemental Database'!$A$4:$H$240,8,FALSE),0)</f>
        <v>285.82706862385328</v>
      </c>
      <c r="Q7" s="161">
        <f>IFERROR(VLOOKUP(J7,'[2]Elemental Database'!$A$4:$H$240,8,FALSE),0)</f>
        <v>285.82706862385328</v>
      </c>
      <c r="R7" s="162">
        <f>IFERROR(VLOOKUP(K7,'[2]Elemental Database'!$A$4:$H$240,8,FALSE),0)</f>
        <v>272.59967999999998</v>
      </c>
      <c r="S7" s="152"/>
      <c r="T7" s="160">
        <f t="shared" si="5"/>
        <v>18809.377919999999</v>
      </c>
      <c r="U7" s="152">
        <f t="shared" si="5"/>
        <v>18809.377919999999</v>
      </c>
      <c r="V7" s="152">
        <f t="shared" si="5"/>
        <v>19270.090367999997</v>
      </c>
      <c r="W7" s="161">
        <f t="shared" si="5"/>
        <v>19722.067735045875</v>
      </c>
      <c r="X7" s="161">
        <f t="shared" si="5"/>
        <v>19722.067735045875</v>
      </c>
      <c r="Y7" s="162">
        <f t="shared" si="5"/>
        <v>18809.377919999999</v>
      </c>
      <c r="Z7" s="152"/>
      <c r="AA7" s="160">
        <f t="shared" ref="AA7:AE28" si="9">T7-$T7</f>
        <v>0</v>
      </c>
      <c r="AB7" s="152">
        <f t="shared" si="9"/>
        <v>0</v>
      </c>
      <c r="AC7" s="152">
        <f t="shared" si="9"/>
        <v>460.7124479999984</v>
      </c>
      <c r="AD7" s="161">
        <f t="shared" si="9"/>
        <v>912.68981504587646</v>
      </c>
      <c r="AE7" s="161">
        <f t="shared" si="9"/>
        <v>912.68981504587646</v>
      </c>
      <c r="AF7" s="162">
        <f t="shared" si="6"/>
        <v>0</v>
      </c>
      <c r="AG7" s="153">
        <f t="shared" si="7"/>
        <v>0</v>
      </c>
      <c r="AH7" s="153">
        <f t="shared" si="7"/>
        <v>0</v>
      </c>
      <c r="AI7" s="153">
        <f t="shared" si="7"/>
        <v>460.7124479999984</v>
      </c>
      <c r="AJ7" s="154">
        <f t="shared" si="7"/>
        <v>912.68981504587646</v>
      </c>
      <c r="AK7" s="154">
        <f t="shared" si="7"/>
        <v>912.68981504587646</v>
      </c>
      <c r="AL7" s="153">
        <f t="shared" si="8"/>
        <v>0</v>
      </c>
    </row>
    <row r="8" spans="1:38">
      <c r="A8" s="115" t="s">
        <v>50</v>
      </c>
      <c r="B8" s="141" t="s">
        <v>54</v>
      </c>
      <c r="C8" s="163"/>
      <c r="D8" s="143" t="s">
        <v>46</v>
      </c>
      <c r="F8" s="156"/>
      <c r="G8" s="157"/>
      <c r="H8" s="157"/>
      <c r="I8" s="158"/>
      <c r="J8" s="158"/>
      <c r="K8" s="159"/>
      <c r="M8" s="160">
        <f>IFERROR(VLOOKUP(F8,'[2]Elemental Database'!$A$4:$H$240,8,FALSE),0)</f>
        <v>0</v>
      </c>
      <c r="N8" s="152">
        <f>IFERROR(VLOOKUP(G8,'[2]Elemental Database'!$A$4:$H$240,8,FALSE),0)</f>
        <v>0</v>
      </c>
      <c r="O8" s="152">
        <f>IFERROR(VLOOKUP(H8,'[2]Elemental Database'!$A$4:$H$240,8,FALSE),0)</f>
        <v>0</v>
      </c>
      <c r="P8" s="161">
        <f>IFERROR(VLOOKUP(I8,'[2]Elemental Database'!$A$4:$H$240,8,FALSE),0)</f>
        <v>0</v>
      </c>
      <c r="Q8" s="161">
        <f>IFERROR(VLOOKUP(J8,'[2]Elemental Database'!$A$4:$H$240,8,FALSE),0)</f>
        <v>0</v>
      </c>
      <c r="R8" s="162">
        <f>IFERROR(VLOOKUP(K8,'[2]Elemental Database'!$A$4:$H$240,8,FALSE),0)</f>
        <v>0</v>
      </c>
      <c r="S8" s="152"/>
      <c r="T8" s="160">
        <f t="shared" si="5"/>
        <v>0</v>
      </c>
      <c r="U8" s="152">
        <f t="shared" si="5"/>
        <v>0</v>
      </c>
      <c r="V8" s="152">
        <f t="shared" si="5"/>
        <v>0</v>
      </c>
      <c r="W8" s="161">
        <f t="shared" si="5"/>
        <v>0</v>
      </c>
      <c r="X8" s="161">
        <f t="shared" si="5"/>
        <v>0</v>
      </c>
      <c r="Y8" s="162">
        <f t="shared" si="5"/>
        <v>0</v>
      </c>
      <c r="Z8" s="152"/>
      <c r="AA8" s="160">
        <f t="shared" si="9"/>
        <v>0</v>
      </c>
      <c r="AB8" s="152">
        <f t="shared" si="9"/>
        <v>0</v>
      </c>
      <c r="AC8" s="152">
        <f t="shared" si="9"/>
        <v>0</v>
      </c>
      <c r="AD8" s="161">
        <f t="shared" si="9"/>
        <v>0</v>
      </c>
      <c r="AE8" s="161">
        <f t="shared" si="9"/>
        <v>0</v>
      </c>
      <c r="AF8" s="162">
        <f t="shared" si="6"/>
        <v>0</v>
      </c>
      <c r="AG8" s="153">
        <f t="shared" si="7"/>
        <v>0</v>
      </c>
      <c r="AH8" s="153">
        <f t="shared" si="7"/>
        <v>0</v>
      </c>
      <c r="AI8" s="153">
        <f t="shared" si="7"/>
        <v>0</v>
      </c>
      <c r="AJ8" s="154">
        <f t="shared" si="7"/>
        <v>0</v>
      </c>
      <c r="AK8" s="154">
        <f t="shared" si="7"/>
        <v>0</v>
      </c>
      <c r="AL8" s="153">
        <f t="shared" si="8"/>
        <v>0</v>
      </c>
    </row>
    <row r="9" spans="1:38">
      <c r="A9" s="115" t="s">
        <v>50</v>
      </c>
      <c r="B9" s="141" t="s">
        <v>55</v>
      </c>
      <c r="C9" s="163"/>
      <c r="D9" s="143" t="s">
        <v>46</v>
      </c>
      <c r="F9" s="156"/>
      <c r="G9" s="157"/>
      <c r="H9" s="157"/>
      <c r="I9" s="158"/>
      <c r="J9" s="158"/>
      <c r="K9" s="159"/>
      <c r="M9" s="160">
        <f>IFERROR(VLOOKUP(F9,'[2]Elemental Database'!$A$4:$H$240,8,FALSE),0)</f>
        <v>0</v>
      </c>
      <c r="N9" s="152">
        <f>IFERROR(VLOOKUP(G9,'[2]Elemental Database'!$A$4:$H$240,8,FALSE),0)</f>
        <v>0</v>
      </c>
      <c r="O9" s="152">
        <f>IFERROR(VLOOKUP(H9,'[2]Elemental Database'!$A$4:$H$240,8,FALSE),0)</f>
        <v>0</v>
      </c>
      <c r="P9" s="161">
        <f>IFERROR(VLOOKUP(I9,'[2]Elemental Database'!$A$4:$H$240,8,FALSE),0)</f>
        <v>0</v>
      </c>
      <c r="Q9" s="161">
        <f>IFERROR(VLOOKUP(J9,'[2]Elemental Database'!$A$4:$H$240,8,FALSE),0)</f>
        <v>0</v>
      </c>
      <c r="R9" s="162">
        <f>IFERROR(VLOOKUP(K9,'[2]Elemental Database'!$A$4:$H$240,8,FALSE),0)</f>
        <v>0</v>
      </c>
      <c r="S9" s="152"/>
      <c r="T9" s="160">
        <f t="shared" si="5"/>
        <v>0</v>
      </c>
      <c r="U9" s="152">
        <f t="shared" si="5"/>
        <v>0</v>
      </c>
      <c r="V9" s="152">
        <f t="shared" si="5"/>
        <v>0</v>
      </c>
      <c r="W9" s="161">
        <v>46272</v>
      </c>
      <c r="X9" s="161">
        <f t="shared" si="5"/>
        <v>0</v>
      </c>
      <c r="Y9" s="162">
        <f t="shared" si="5"/>
        <v>0</v>
      </c>
      <c r="Z9" s="152"/>
      <c r="AA9" s="160">
        <f t="shared" si="9"/>
        <v>0</v>
      </c>
      <c r="AB9" s="152">
        <f t="shared" si="9"/>
        <v>0</v>
      </c>
      <c r="AC9" s="152">
        <f t="shared" si="9"/>
        <v>0</v>
      </c>
      <c r="AD9" s="161">
        <f t="shared" si="9"/>
        <v>46272</v>
      </c>
      <c r="AE9" s="161">
        <f t="shared" si="9"/>
        <v>0</v>
      </c>
      <c r="AF9" s="162">
        <f t="shared" si="6"/>
        <v>0</v>
      </c>
      <c r="AG9" s="153">
        <f t="shared" si="7"/>
        <v>0</v>
      </c>
      <c r="AH9" s="153">
        <f t="shared" si="7"/>
        <v>0</v>
      </c>
      <c r="AI9" s="153">
        <f t="shared" si="7"/>
        <v>0</v>
      </c>
      <c r="AJ9" s="154">
        <f t="shared" si="7"/>
        <v>46272</v>
      </c>
      <c r="AK9" s="154">
        <f t="shared" si="7"/>
        <v>0</v>
      </c>
      <c r="AL9" s="153">
        <f t="shared" si="8"/>
        <v>0</v>
      </c>
    </row>
    <row r="10" spans="1:38">
      <c r="A10" s="115" t="s">
        <v>50</v>
      </c>
      <c r="B10" s="141" t="s">
        <v>56</v>
      </c>
      <c r="C10" s="155">
        <f>'[2]Areas and specs'!F9</f>
        <v>31</v>
      </c>
      <c r="D10" s="143" t="s">
        <v>46</v>
      </c>
      <c r="F10" s="156" t="s">
        <v>57</v>
      </c>
      <c r="G10" s="157" t="s">
        <v>57</v>
      </c>
      <c r="H10" s="157" t="s">
        <v>57</v>
      </c>
      <c r="I10" s="158"/>
      <c r="J10" s="158"/>
      <c r="K10" s="159" t="s">
        <v>57</v>
      </c>
      <c r="M10" s="160">
        <f>IFERROR(VLOOKUP(F10,'[2]Elemental Database'!$A$4:$H$240,8,FALSE),0)</f>
        <v>0</v>
      </c>
      <c r="N10" s="152">
        <f>IFERROR(VLOOKUP(G10,'[2]Elemental Database'!$A$4:$H$240,8,FALSE),0)</f>
        <v>0</v>
      </c>
      <c r="O10" s="152">
        <f>IFERROR(VLOOKUP(H10,'[2]Elemental Database'!$A$4:$H$240,8,FALSE),0)</f>
        <v>0</v>
      </c>
      <c r="P10" s="161">
        <f>IFERROR(VLOOKUP(I10,'[2]Elemental Database'!$A$4:$H$240,8,FALSE),0)</f>
        <v>0</v>
      </c>
      <c r="Q10" s="161">
        <f>IFERROR(VLOOKUP(J10,'[2]Elemental Database'!$A$4:$H$240,8,FALSE),0)</f>
        <v>0</v>
      </c>
      <c r="R10" s="162">
        <f>IFERROR(VLOOKUP(K10,'[2]Elemental Database'!$A$4:$H$240,8,FALSE),0)</f>
        <v>0</v>
      </c>
      <c r="S10" s="152"/>
      <c r="T10" s="160">
        <f t="shared" si="5"/>
        <v>0</v>
      </c>
      <c r="U10" s="152">
        <f t="shared" si="5"/>
        <v>0</v>
      </c>
      <c r="V10" s="152">
        <f t="shared" si="5"/>
        <v>0</v>
      </c>
      <c r="W10" s="161">
        <f t="shared" si="5"/>
        <v>0</v>
      </c>
      <c r="X10" s="161">
        <f t="shared" si="5"/>
        <v>0</v>
      </c>
      <c r="Y10" s="162">
        <f t="shared" si="5"/>
        <v>0</v>
      </c>
      <c r="Z10" s="152"/>
      <c r="AA10" s="160">
        <f t="shared" si="9"/>
        <v>0</v>
      </c>
      <c r="AB10" s="152">
        <f t="shared" si="9"/>
        <v>0</v>
      </c>
      <c r="AC10" s="152">
        <f t="shared" si="9"/>
        <v>0</v>
      </c>
      <c r="AD10" s="161">
        <f t="shared" si="9"/>
        <v>0</v>
      </c>
      <c r="AE10" s="161">
        <f t="shared" si="9"/>
        <v>0</v>
      </c>
      <c r="AF10" s="162">
        <f t="shared" si="6"/>
        <v>0</v>
      </c>
      <c r="AG10" s="153">
        <f t="shared" si="7"/>
        <v>0</v>
      </c>
      <c r="AH10" s="153">
        <f t="shared" si="7"/>
        <v>0</v>
      </c>
      <c r="AI10" s="153">
        <f t="shared" si="7"/>
        <v>0</v>
      </c>
      <c r="AJ10" s="154">
        <f t="shared" si="7"/>
        <v>0</v>
      </c>
      <c r="AK10" s="154">
        <f t="shared" si="7"/>
        <v>0</v>
      </c>
      <c r="AL10" s="153">
        <f t="shared" si="8"/>
        <v>0</v>
      </c>
    </row>
    <row r="11" spans="1:38" ht="25">
      <c r="A11" s="115" t="s">
        <v>58</v>
      </c>
      <c r="B11" s="141" t="str">
        <f>'[2]Elemental Database'!B36</f>
        <v xml:space="preserve">Roof </v>
      </c>
      <c r="C11" s="155">
        <f>'[2]Areas and specs'!F11</f>
        <v>54.5</v>
      </c>
      <c r="D11" s="143" t="s">
        <v>46</v>
      </c>
      <c r="F11" s="156" t="s">
        <v>59</v>
      </c>
      <c r="G11" s="157" t="s">
        <v>59</v>
      </c>
      <c r="H11" s="157" t="s">
        <v>60</v>
      </c>
      <c r="I11" s="158" t="s">
        <v>61</v>
      </c>
      <c r="J11" s="158" t="s">
        <v>61</v>
      </c>
      <c r="K11" s="159" t="s">
        <v>61</v>
      </c>
      <c r="M11" s="160">
        <f>IFERROR(VLOOKUP(F11,'[2]Elemental Database'!$A$4:$H$240,8,FALSE),0)</f>
        <v>230.73600000000002</v>
      </c>
      <c r="N11" s="152">
        <f>IFERROR(VLOOKUP(G11,'[2]Elemental Database'!$A$4:$H$240,8,FALSE),0)</f>
        <v>230.73600000000002</v>
      </c>
      <c r="O11" s="152">
        <f>IFERROR(VLOOKUP(H11,'[2]Elemental Database'!$A$4:$H$240,8,FALSE),0)</f>
        <v>235.02383292383288</v>
      </c>
      <c r="P11" s="161">
        <f>IFERROR(VLOOKUP(I11,'[2]Elemental Database'!$A$4:$H$240,8,FALSE),0)</f>
        <v>234.048</v>
      </c>
      <c r="Q11" s="161">
        <f>IFERROR(VLOOKUP(J11,'[2]Elemental Database'!$A$4:$H$240,8,FALSE),0)</f>
        <v>234.048</v>
      </c>
      <c r="R11" s="162">
        <f>IFERROR(VLOOKUP(K11,'[2]Elemental Database'!$A$4:$H$240,8,FALSE),0)</f>
        <v>234.048</v>
      </c>
      <c r="S11" s="152"/>
      <c r="T11" s="160">
        <f t="shared" si="5"/>
        <v>12575.112000000001</v>
      </c>
      <c r="U11" s="152">
        <f t="shared" si="5"/>
        <v>12575.112000000001</v>
      </c>
      <c r="V11" s="152">
        <f t="shared" si="5"/>
        <v>12808.798894348893</v>
      </c>
      <c r="W11" s="161">
        <f t="shared" si="5"/>
        <v>12755.616</v>
      </c>
      <c r="X11" s="161">
        <f t="shared" si="5"/>
        <v>12755.616</v>
      </c>
      <c r="Y11" s="162">
        <f t="shared" si="5"/>
        <v>12755.616</v>
      </c>
      <c r="Z11" s="152"/>
      <c r="AA11" s="160">
        <f t="shared" si="9"/>
        <v>0</v>
      </c>
      <c r="AB11" s="152">
        <f t="shared" si="9"/>
        <v>0</v>
      </c>
      <c r="AC11" s="152">
        <f t="shared" si="9"/>
        <v>233.68689434889166</v>
      </c>
      <c r="AD11" s="161">
        <f t="shared" si="9"/>
        <v>180.503999999999</v>
      </c>
      <c r="AE11" s="161">
        <f t="shared" si="9"/>
        <v>180.503999999999</v>
      </c>
      <c r="AF11" s="162">
        <f>Y11-$T11</f>
        <v>180.503999999999</v>
      </c>
      <c r="AG11" s="153">
        <f t="shared" si="7"/>
        <v>0</v>
      </c>
      <c r="AH11" s="153">
        <f t="shared" si="7"/>
        <v>0</v>
      </c>
      <c r="AI11" s="153">
        <f t="shared" si="7"/>
        <v>233.68689434889166</v>
      </c>
      <c r="AJ11" s="154">
        <f t="shared" si="7"/>
        <v>180.503999999999</v>
      </c>
      <c r="AK11" s="154">
        <f t="shared" si="7"/>
        <v>180.503999999999</v>
      </c>
      <c r="AL11" s="153">
        <f t="shared" si="8"/>
        <v>180.503999999999</v>
      </c>
    </row>
    <row r="12" spans="1:38">
      <c r="A12" s="115" t="s">
        <v>58</v>
      </c>
      <c r="B12" s="141" t="s">
        <v>62</v>
      </c>
      <c r="C12" s="163"/>
      <c r="D12" s="143" t="s">
        <v>46</v>
      </c>
      <c r="F12" s="156"/>
      <c r="G12" s="157"/>
      <c r="H12" s="157"/>
      <c r="I12" s="158"/>
      <c r="J12" s="158"/>
      <c r="K12" s="159"/>
      <c r="M12" s="160">
        <f>IFERROR(VLOOKUP(F12,'[2]Elemental Database'!$A$4:$H$240,8,FALSE),0)</f>
        <v>0</v>
      </c>
      <c r="N12" s="152">
        <f>IFERROR(VLOOKUP(G12,'[2]Elemental Database'!$A$4:$H$240,8,FALSE),0)</f>
        <v>0</v>
      </c>
      <c r="O12" s="152">
        <f>IFERROR(VLOOKUP(H12,'[2]Elemental Database'!$A$4:$H$240,8,FALSE),0)</f>
        <v>0</v>
      </c>
      <c r="P12" s="161">
        <f>IFERROR(VLOOKUP(I12,'[2]Elemental Database'!$A$4:$H$240,8,FALSE),0)</f>
        <v>0</v>
      </c>
      <c r="Q12" s="161">
        <f>IFERROR(VLOOKUP(J12,'[2]Elemental Database'!$A$4:$H$240,8,FALSE),0)</f>
        <v>0</v>
      </c>
      <c r="R12" s="162">
        <f>IFERROR(VLOOKUP(K12,'[2]Elemental Database'!$A$4:$H$240,8,FALSE),0)</f>
        <v>0</v>
      </c>
      <c r="S12" s="152"/>
      <c r="T12" s="160">
        <f t="shared" si="5"/>
        <v>0</v>
      </c>
      <c r="U12" s="152">
        <f t="shared" si="5"/>
        <v>0</v>
      </c>
      <c r="V12" s="152">
        <f t="shared" si="5"/>
        <v>0</v>
      </c>
      <c r="W12" s="161">
        <f t="shared" si="5"/>
        <v>0</v>
      </c>
      <c r="X12" s="161">
        <f t="shared" si="5"/>
        <v>0</v>
      </c>
      <c r="Y12" s="162">
        <f t="shared" si="5"/>
        <v>0</v>
      </c>
      <c r="Z12" s="152"/>
      <c r="AA12" s="160">
        <f t="shared" si="9"/>
        <v>0</v>
      </c>
      <c r="AB12" s="152">
        <f t="shared" si="9"/>
        <v>0</v>
      </c>
      <c r="AC12" s="152">
        <f t="shared" si="9"/>
        <v>0</v>
      </c>
      <c r="AD12" s="161">
        <f t="shared" si="9"/>
        <v>0</v>
      </c>
      <c r="AE12" s="161">
        <f t="shared" si="9"/>
        <v>0</v>
      </c>
      <c r="AF12" s="162">
        <f t="shared" si="6"/>
        <v>0</v>
      </c>
      <c r="AG12" s="153">
        <f t="shared" si="7"/>
        <v>0</v>
      </c>
      <c r="AH12" s="153">
        <f t="shared" si="7"/>
        <v>0</v>
      </c>
      <c r="AI12" s="153">
        <f t="shared" si="7"/>
        <v>0</v>
      </c>
      <c r="AJ12" s="154">
        <f t="shared" si="7"/>
        <v>0</v>
      </c>
      <c r="AK12" s="154">
        <f t="shared" si="7"/>
        <v>0</v>
      </c>
      <c r="AL12" s="153">
        <f t="shared" si="8"/>
        <v>0</v>
      </c>
    </row>
    <row r="13" spans="1:38">
      <c r="B13" s="141" t="s">
        <v>63</v>
      </c>
      <c r="C13" s="163"/>
      <c r="D13" s="143" t="s">
        <v>46</v>
      </c>
      <c r="F13" s="156"/>
      <c r="G13" s="157"/>
      <c r="H13" s="157"/>
      <c r="I13" s="158"/>
      <c r="J13" s="158"/>
      <c r="K13" s="159"/>
      <c r="M13" s="160">
        <f>IFERROR(VLOOKUP(F13,'[2]Elemental Database'!$A$4:$H$240,8,FALSE),0)</f>
        <v>0</v>
      </c>
      <c r="N13" s="152">
        <f>IFERROR(VLOOKUP(G13,'[2]Elemental Database'!$A$4:$H$240,8,FALSE),0)</f>
        <v>0</v>
      </c>
      <c r="O13" s="152">
        <f>IFERROR(VLOOKUP(H13,'[2]Elemental Database'!$A$4:$H$240,8,FALSE),0)</f>
        <v>0</v>
      </c>
      <c r="P13" s="161">
        <f>IFERROR(VLOOKUP(I13,'[2]Elemental Database'!$A$4:$H$240,8,FALSE),0)</f>
        <v>0</v>
      </c>
      <c r="Q13" s="161">
        <f>IFERROR(VLOOKUP(J13,'[2]Elemental Database'!$A$4:$H$240,8,FALSE),0)</f>
        <v>0</v>
      </c>
      <c r="R13" s="162">
        <f>IFERROR(VLOOKUP(K13,'[2]Elemental Database'!$A$4:$H$240,8,FALSE),0)</f>
        <v>0</v>
      </c>
      <c r="S13" s="152"/>
      <c r="T13" s="160">
        <f t="shared" si="5"/>
        <v>0</v>
      </c>
      <c r="U13" s="152">
        <f t="shared" si="5"/>
        <v>0</v>
      </c>
      <c r="V13" s="152">
        <f t="shared" si="5"/>
        <v>0</v>
      </c>
      <c r="W13" s="161">
        <f t="shared" si="5"/>
        <v>0</v>
      </c>
      <c r="X13" s="161">
        <f t="shared" si="5"/>
        <v>0</v>
      </c>
      <c r="Y13" s="162">
        <f t="shared" si="5"/>
        <v>0</v>
      </c>
      <c r="Z13" s="152"/>
      <c r="AA13" s="160">
        <f t="shared" si="9"/>
        <v>0</v>
      </c>
      <c r="AB13" s="152">
        <f t="shared" si="9"/>
        <v>0</v>
      </c>
      <c r="AC13" s="152">
        <f t="shared" si="9"/>
        <v>0</v>
      </c>
      <c r="AD13" s="161">
        <f t="shared" si="9"/>
        <v>0</v>
      </c>
      <c r="AE13" s="161">
        <f t="shared" si="9"/>
        <v>0</v>
      </c>
      <c r="AF13" s="162">
        <f t="shared" si="6"/>
        <v>0</v>
      </c>
      <c r="AG13" s="153">
        <f t="shared" si="7"/>
        <v>0</v>
      </c>
      <c r="AH13" s="153">
        <f t="shared" si="7"/>
        <v>0</v>
      </c>
      <c r="AI13" s="153">
        <f t="shared" si="7"/>
        <v>0</v>
      </c>
      <c r="AJ13" s="154">
        <f t="shared" si="7"/>
        <v>0</v>
      </c>
      <c r="AK13" s="154">
        <f t="shared" si="7"/>
        <v>0</v>
      </c>
      <c r="AL13" s="153">
        <f t="shared" si="8"/>
        <v>0</v>
      </c>
    </row>
    <row r="14" spans="1:38" ht="25">
      <c r="A14" s="115" t="s">
        <v>64</v>
      </c>
      <c r="B14" s="141" t="s">
        <v>64</v>
      </c>
      <c r="C14" s="155">
        <f>'[2]Areas and specs'!F15+'[2]Areas and specs'!F16</f>
        <v>9.6999999999999993</v>
      </c>
      <c r="D14" s="143" t="s">
        <v>46</v>
      </c>
      <c r="F14" s="156" t="s">
        <v>65</v>
      </c>
      <c r="G14" s="157" t="s">
        <v>65</v>
      </c>
      <c r="H14" s="157" t="s">
        <v>66</v>
      </c>
      <c r="I14" s="158" t="s">
        <v>65</v>
      </c>
      <c r="J14" s="158" t="s">
        <v>65</v>
      </c>
      <c r="K14" s="159" t="s">
        <v>66</v>
      </c>
      <c r="M14" s="160">
        <f>IFERROR(VLOOKUP(F14,'[2]Elemental Database'!$A$4:$H$240,8,FALSE),0)</f>
        <v>430.56</v>
      </c>
      <c r="N14" s="152">
        <f>IFERROR(VLOOKUP(G14,'[2]Elemental Database'!$A$4:$H$240,8,FALSE),0)</f>
        <v>430.56</v>
      </c>
      <c r="O14" s="152">
        <f>IFERROR(VLOOKUP(H14,'[2]Elemental Database'!$A$4:$H$240,8,FALSE),0)</f>
        <v>516.67200000000003</v>
      </c>
      <c r="P14" s="161">
        <f>IFERROR(VLOOKUP(I14,'[2]Elemental Database'!$A$4:$H$240,8,FALSE),0)</f>
        <v>430.56</v>
      </c>
      <c r="Q14" s="161">
        <f>IFERROR(VLOOKUP(J14,'[2]Elemental Database'!$A$4:$H$240,8,FALSE),0)</f>
        <v>430.56</v>
      </c>
      <c r="R14" s="162">
        <f>IFERROR(VLOOKUP(K14,'[2]Elemental Database'!$A$4:$H$240,8,FALSE),0)</f>
        <v>516.67200000000003</v>
      </c>
      <c r="S14" s="152"/>
      <c r="T14" s="160">
        <f t="shared" si="5"/>
        <v>4176.4319999999998</v>
      </c>
      <c r="U14" s="152">
        <f t="shared" si="5"/>
        <v>4176.4319999999998</v>
      </c>
      <c r="V14" s="152">
        <f t="shared" si="5"/>
        <v>5011.7183999999997</v>
      </c>
      <c r="W14" s="161">
        <f t="shared" si="5"/>
        <v>4176.4319999999998</v>
      </c>
      <c r="X14" s="161">
        <f t="shared" si="5"/>
        <v>4176.4319999999998</v>
      </c>
      <c r="Y14" s="162">
        <f t="shared" si="5"/>
        <v>5011.7183999999997</v>
      </c>
      <c r="Z14" s="152"/>
      <c r="AA14" s="160">
        <f t="shared" si="9"/>
        <v>0</v>
      </c>
      <c r="AB14" s="152">
        <f t="shared" si="9"/>
        <v>0</v>
      </c>
      <c r="AC14" s="152">
        <f t="shared" si="9"/>
        <v>835.28639999999996</v>
      </c>
      <c r="AD14" s="161">
        <f t="shared" si="9"/>
        <v>0</v>
      </c>
      <c r="AE14" s="161">
        <f t="shared" si="9"/>
        <v>0</v>
      </c>
      <c r="AF14" s="162">
        <f t="shared" si="6"/>
        <v>835.28639999999996</v>
      </c>
      <c r="AG14" s="153">
        <f t="shared" si="7"/>
        <v>0</v>
      </c>
      <c r="AH14" s="153">
        <f t="shared" si="7"/>
        <v>0</v>
      </c>
      <c r="AI14" s="153">
        <f t="shared" si="7"/>
        <v>835.28639999999996</v>
      </c>
      <c r="AJ14" s="154">
        <f t="shared" si="7"/>
        <v>0</v>
      </c>
      <c r="AK14" s="154">
        <f t="shared" si="7"/>
        <v>0</v>
      </c>
      <c r="AL14" s="153">
        <f t="shared" si="8"/>
        <v>835.28639999999996</v>
      </c>
    </row>
    <row r="15" spans="1:38" ht="25">
      <c r="A15" s="115" t="s">
        <v>67</v>
      </c>
      <c r="B15" s="141" t="s">
        <v>68</v>
      </c>
      <c r="C15" s="155">
        <f>'[2]Areas and specs'!F17</f>
        <v>2.1</v>
      </c>
      <c r="D15" s="143" t="s">
        <v>46</v>
      </c>
      <c r="F15" s="156" t="s">
        <v>69</v>
      </c>
      <c r="G15" s="157" t="s">
        <v>69</v>
      </c>
      <c r="H15" s="157" t="s">
        <v>69</v>
      </c>
      <c r="I15" s="158" t="s">
        <v>69</v>
      </c>
      <c r="J15" s="158" t="s">
        <v>69</v>
      </c>
      <c r="K15" s="159" t="s">
        <v>69</v>
      </c>
      <c r="M15" s="160">
        <f>IFERROR(VLOOKUP(F15,'[2]Elemental Database'!$A$4:$H$240,8,FALSE),0)</f>
        <v>408.48</v>
      </c>
      <c r="N15" s="152">
        <f>IFERROR(VLOOKUP(G15,'[2]Elemental Database'!$A$4:$H$240,8,FALSE),0)</f>
        <v>408.48</v>
      </c>
      <c r="O15" s="152">
        <f>IFERROR(VLOOKUP(H15,'[2]Elemental Database'!$A$4:$H$240,8,FALSE),0)</f>
        <v>408.48</v>
      </c>
      <c r="P15" s="161">
        <f>IFERROR(VLOOKUP(I15,'[2]Elemental Database'!$A$4:$H$240,8,FALSE),0)</f>
        <v>408.48</v>
      </c>
      <c r="Q15" s="161">
        <f>IFERROR(VLOOKUP(J15,'[2]Elemental Database'!$A$4:$H$240,8,FALSE),0)</f>
        <v>408.48</v>
      </c>
      <c r="R15" s="162">
        <f>IFERROR(VLOOKUP(K15,'[2]Elemental Database'!$A$4:$H$240,8,FALSE),0)</f>
        <v>408.48</v>
      </c>
      <c r="S15" s="152"/>
      <c r="T15" s="160">
        <f t="shared" si="5"/>
        <v>857.80800000000011</v>
      </c>
      <c r="U15" s="152">
        <f t="shared" si="5"/>
        <v>857.80800000000011</v>
      </c>
      <c r="V15" s="152">
        <f t="shared" si="5"/>
        <v>857.80800000000011</v>
      </c>
      <c r="W15" s="161">
        <f t="shared" si="5"/>
        <v>857.80800000000011</v>
      </c>
      <c r="X15" s="161">
        <f t="shared" si="5"/>
        <v>857.80800000000011</v>
      </c>
      <c r="Y15" s="162">
        <f t="shared" si="5"/>
        <v>857.80800000000011</v>
      </c>
      <c r="Z15" s="152"/>
      <c r="AA15" s="160">
        <f t="shared" si="9"/>
        <v>0</v>
      </c>
      <c r="AB15" s="152">
        <f t="shared" si="9"/>
        <v>0</v>
      </c>
      <c r="AC15" s="152">
        <f t="shared" si="9"/>
        <v>0</v>
      </c>
      <c r="AD15" s="161">
        <f t="shared" si="9"/>
        <v>0</v>
      </c>
      <c r="AE15" s="161">
        <f t="shared" si="9"/>
        <v>0</v>
      </c>
      <c r="AF15" s="162">
        <f t="shared" si="6"/>
        <v>0</v>
      </c>
      <c r="AG15" s="153">
        <f t="shared" si="7"/>
        <v>0</v>
      </c>
      <c r="AH15" s="153">
        <f t="shared" si="7"/>
        <v>0</v>
      </c>
      <c r="AI15" s="153">
        <f t="shared" si="7"/>
        <v>0</v>
      </c>
      <c r="AJ15" s="154">
        <f t="shared" si="7"/>
        <v>0</v>
      </c>
      <c r="AK15" s="154">
        <f t="shared" si="7"/>
        <v>0</v>
      </c>
      <c r="AL15" s="153">
        <f t="shared" si="8"/>
        <v>0</v>
      </c>
    </row>
    <row r="16" spans="1:38">
      <c r="B16" s="141" t="s">
        <v>70</v>
      </c>
      <c r="C16" s="163"/>
      <c r="D16" s="143" t="s">
        <v>46</v>
      </c>
      <c r="F16" s="156"/>
      <c r="G16" s="157"/>
      <c r="H16" s="157"/>
      <c r="I16" s="158"/>
      <c r="J16" s="158"/>
      <c r="K16" s="159"/>
      <c r="M16" s="160">
        <f>IFERROR(VLOOKUP(F16,'[2]Elemental Database'!$A$4:$H$240,8,FALSE),0)</f>
        <v>0</v>
      </c>
      <c r="N16" s="152">
        <f>IFERROR(VLOOKUP(G16,'[2]Elemental Database'!$A$4:$H$240,8,FALSE),0)</f>
        <v>0</v>
      </c>
      <c r="O16" s="152">
        <f>IFERROR(VLOOKUP(H16,'[2]Elemental Database'!$A$4:$H$240,8,FALSE),0)</f>
        <v>0</v>
      </c>
      <c r="P16" s="161">
        <f>IFERROR(VLOOKUP(I16,'[2]Elemental Database'!$A$4:$H$240,8,FALSE),0)</f>
        <v>0</v>
      </c>
      <c r="Q16" s="161">
        <f>IFERROR(VLOOKUP(J16,'[2]Elemental Database'!$A$4:$H$240,8,FALSE),0)</f>
        <v>0</v>
      </c>
      <c r="R16" s="162">
        <f>IFERROR(VLOOKUP(K16,'[2]Elemental Database'!$A$4:$H$240,8,FALSE),0)</f>
        <v>0</v>
      </c>
      <c r="S16" s="152"/>
      <c r="T16" s="160">
        <f t="shared" si="5"/>
        <v>0</v>
      </c>
      <c r="U16" s="152">
        <f t="shared" si="5"/>
        <v>0</v>
      </c>
      <c r="V16" s="152">
        <f t="shared" si="5"/>
        <v>0</v>
      </c>
      <c r="W16" s="161">
        <f t="shared" si="5"/>
        <v>0</v>
      </c>
      <c r="X16" s="161">
        <f t="shared" si="5"/>
        <v>0</v>
      </c>
      <c r="Y16" s="162">
        <f t="shared" si="5"/>
        <v>0</v>
      </c>
      <c r="Z16" s="152"/>
      <c r="AA16" s="160">
        <f t="shared" si="9"/>
        <v>0</v>
      </c>
      <c r="AB16" s="152">
        <f t="shared" si="9"/>
        <v>0</v>
      </c>
      <c r="AC16" s="152">
        <f t="shared" si="9"/>
        <v>0</v>
      </c>
      <c r="AD16" s="161">
        <f t="shared" si="9"/>
        <v>0</v>
      </c>
      <c r="AE16" s="161">
        <f t="shared" si="9"/>
        <v>0</v>
      </c>
      <c r="AF16" s="162">
        <f t="shared" si="6"/>
        <v>0</v>
      </c>
      <c r="AG16" s="153">
        <f t="shared" si="7"/>
        <v>0</v>
      </c>
      <c r="AH16" s="153">
        <f t="shared" si="7"/>
        <v>0</v>
      </c>
      <c r="AI16" s="153">
        <f t="shared" si="7"/>
        <v>0</v>
      </c>
      <c r="AJ16" s="154">
        <f t="shared" si="7"/>
        <v>0</v>
      </c>
      <c r="AK16" s="154">
        <f t="shared" si="7"/>
        <v>0</v>
      </c>
      <c r="AL16" s="153">
        <f t="shared" si="8"/>
        <v>0</v>
      </c>
    </row>
    <row r="17" spans="1:38" ht="37.5">
      <c r="A17" s="115" t="s">
        <v>71</v>
      </c>
      <c r="B17" s="141" t="s">
        <v>72</v>
      </c>
      <c r="C17" s="163">
        <f>C2</f>
        <v>1</v>
      </c>
      <c r="D17" s="143" t="s">
        <v>73</v>
      </c>
      <c r="F17" s="156" t="s">
        <v>74</v>
      </c>
      <c r="G17" s="157" t="s">
        <v>74</v>
      </c>
      <c r="H17" s="157" t="s">
        <v>75</v>
      </c>
      <c r="I17" s="158" t="s">
        <v>76</v>
      </c>
      <c r="J17" s="158" t="s">
        <v>76</v>
      </c>
      <c r="K17" s="159" t="s">
        <v>75</v>
      </c>
      <c r="M17" s="160">
        <f>IFERROR(VLOOKUP(F17,'[2]Elemental Database'!$A$4:$H$240,8,FALSE),0)</f>
        <v>0</v>
      </c>
      <c r="N17" s="152">
        <f>IFERROR(VLOOKUP(G17,'[2]Elemental Database'!$A$4:$H$240,8,FALSE),0)</f>
        <v>0</v>
      </c>
      <c r="O17" s="152">
        <f>IFERROR(VLOOKUP(H17,'[2]Elemental Database'!$A$4:$H$240,8,FALSE),0)</f>
        <v>627.072</v>
      </c>
      <c r="P17" s="161">
        <f>IFERROR(VLOOKUP(I17,'[2]Elemental Database'!$A$4:$H$240,8,FALSE),0)</f>
        <v>205.34399999999999</v>
      </c>
      <c r="Q17" s="161">
        <f>IFERROR(VLOOKUP(J17,'[2]Elemental Database'!$A$4:$H$240,8,FALSE),0)</f>
        <v>205.34399999999999</v>
      </c>
      <c r="R17" s="162">
        <f>IFERROR(VLOOKUP(K17,'[2]Elemental Database'!$A$4:$H$240,8,FALSE),0)</f>
        <v>627.072</v>
      </c>
      <c r="S17" s="152"/>
      <c r="T17" s="160">
        <f t="shared" si="5"/>
        <v>0</v>
      </c>
      <c r="U17" s="152">
        <f t="shared" si="5"/>
        <v>0</v>
      </c>
      <c r="V17" s="152">
        <f t="shared" si="5"/>
        <v>627.072</v>
      </c>
      <c r="W17" s="161">
        <f t="shared" si="5"/>
        <v>205.34399999999999</v>
      </c>
      <c r="X17" s="161">
        <f t="shared" si="5"/>
        <v>205.34399999999999</v>
      </c>
      <c r="Y17" s="162">
        <f t="shared" si="5"/>
        <v>627.072</v>
      </c>
      <c r="Z17" s="152"/>
      <c r="AA17" s="160">
        <f t="shared" si="9"/>
        <v>0</v>
      </c>
      <c r="AB17" s="152">
        <f t="shared" si="9"/>
        <v>0</v>
      </c>
      <c r="AC17" s="152">
        <f t="shared" si="9"/>
        <v>627.072</v>
      </c>
      <c r="AD17" s="161">
        <f t="shared" si="9"/>
        <v>205.34399999999999</v>
      </c>
      <c r="AE17" s="161">
        <f t="shared" si="9"/>
        <v>205.34399999999999</v>
      </c>
      <c r="AF17" s="162">
        <f t="shared" si="6"/>
        <v>627.072</v>
      </c>
      <c r="AG17" s="153">
        <f t="shared" si="7"/>
        <v>0</v>
      </c>
      <c r="AH17" s="153">
        <f t="shared" si="7"/>
        <v>0</v>
      </c>
      <c r="AI17" s="153">
        <f t="shared" si="7"/>
        <v>627.072</v>
      </c>
      <c r="AJ17" s="154">
        <f t="shared" si="7"/>
        <v>205.34399999999999</v>
      </c>
      <c r="AK17" s="154">
        <f t="shared" si="7"/>
        <v>205.34399999999999</v>
      </c>
      <c r="AL17" s="153">
        <f t="shared" si="8"/>
        <v>627.072</v>
      </c>
    </row>
    <row r="18" spans="1:38" ht="50">
      <c r="A18" s="115" t="s">
        <v>77</v>
      </c>
      <c r="B18" s="141" t="s">
        <v>78</v>
      </c>
      <c r="C18" s="163">
        <f>C2</f>
        <v>1</v>
      </c>
      <c r="D18" s="143" t="s">
        <v>73</v>
      </c>
      <c r="F18" s="156" t="s">
        <v>79</v>
      </c>
      <c r="G18" s="157" t="s">
        <v>79</v>
      </c>
      <c r="H18" s="157" t="s">
        <v>80</v>
      </c>
      <c r="I18" s="158" t="s">
        <v>79</v>
      </c>
      <c r="J18" s="158" t="s">
        <v>79</v>
      </c>
      <c r="K18" s="159" t="s">
        <v>80</v>
      </c>
      <c r="M18" s="160">
        <f>IFERROR(VLOOKUP(F18,'[2]Elemental Database'!$A$4:$H$240,8,FALSE),0)</f>
        <v>1324.8000000000002</v>
      </c>
      <c r="N18" s="152">
        <f>IFERROR(VLOOKUP(G18,'[2]Elemental Database'!$A$4:$H$240,8,FALSE),0)</f>
        <v>1324.8000000000002</v>
      </c>
      <c r="O18" s="152">
        <f>IFERROR(VLOOKUP(H18,'[2]Elemental Database'!$A$4:$H$240,8,FALSE),0)</f>
        <v>1360.1280000000002</v>
      </c>
      <c r="P18" s="161">
        <f>IFERROR(VLOOKUP(I18,'[2]Elemental Database'!$A$4:$H$240,8,FALSE),0)</f>
        <v>1324.8000000000002</v>
      </c>
      <c r="Q18" s="161">
        <f>IFERROR(VLOOKUP(J18,'[2]Elemental Database'!$A$4:$H$240,8,FALSE),0)</f>
        <v>1324.8000000000002</v>
      </c>
      <c r="R18" s="162">
        <f>IFERROR(VLOOKUP(K18,'[2]Elemental Database'!$A$4:$H$240,8,FALSE),0)</f>
        <v>1360.1280000000002</v>
      </c>
      <c r="S18" s="152"/>
      <c r="T18" s="160">
        <f t="shared" si="5"/>
        <v>1324.8000000000002</v>
      </c>
      <c r="U18" s="152">
        <f t="shared" si="5"/>
        <v>1324.8000000000002</v>
      </c>
      <c r="V18" s="152">
        <f t="shared" si="5"/>
        <v>1360.1280000000002</v>
      </c>
      <c r="W18" s="161">
        <f t="shared" si="5"/>
        <v>1324.8000000000002</v>
      </c>
      <c r="X18" s="161">
        <f t="shared" si="5"/>
        <v>1324.8000000000002</v>
      </c>
      <c r="Y18" s="162">
        <f t="shared" si="5"/>
        <v>1360.1280000000002</v>
      </c>
      <c r="Z18" s="152"/>
      <c r="AA18" s="160">
        <f t="shared" si="9"/>
        <v>0</v>
      </c>
      <c r="AB18" s="152">
        <f t="shared" si="9"/>
        <v>0</v>
      </c>
      <c r="AC18" s="152">
        <f t="shared" si="9"/>
        <v>35.327999999999975</v>
      </c>
      <c r="AD18" s="161">
        <f t="shared" si="9"/>
        <v>0</v>
      </c>
      <c r="AE18" s="161">
        <f t="shared" si="9"/>
        <v>0</v>
      </c>
      <c r="AF18" s="162">
        <f t="shared" si="6"/>
        <v>35.327999999999975</v>
      </c>
      <c r="AG18" s="153">
        <f t="shared" si="7"/>
        <v>0</v>
      </c>
      <c r="AH18" s="153">
        <f t="shared" si="7"/>
        <v>0</v>
      </c>
      <c r="AI18" s="153">
        <f t="shared" si="7"/>
        <v>35.327999999999975</v>
      </c>
      <c r="AJ18" s="154">
        <f t="shared" si="7"/>
        <v>0</v>
      </c>
      <c r="AK18" s="154">
        <f t="shared" si="7"/>
        <v>0</v>
      </c>
      <c r="AL18" s="153">
        <f t="shared" si="8"/>
        <v>35.327999999999975</v>
      </c>
    </row>
    <row r="19" spans="1:38" ht="25">
      <c r="A19" s="115" t="s">
        <v>81</v>
      </c>
      <c r="B19" s="141" t="s">
        <v>82</v>
      </c>
      <c r="C19" s="155">
        <f>'[2]Areas and specs'!F5</f>
        <v>54.5</v>
      </c>
      <c r="D19" s="143" t="str">
        <f>D20</f>
        <v>m2</v>
      </c>
      <c r="F19" s="156" t="s">
        <v>83</v>
      </c>
      <c r="G19" s="157" t="s">
        <v>83</v>
      </c>
      <c r="H19" s="157" t="s">
        <v>84</v>
      </c>
      <c r="I19" s="158" t="s">
        <v>83</v>
      </c>
      <c r="J19" s="158" t="s">
        <v>83</v>
      </c>
      <c r="K19" s="159" t="s">
        <v>85</v>
      </c>
      <c r="M19" s="160">
        <f>IFERROR(VLOOKUP(F19,'[2]Elemental Database'!$A$4:$H$240,8,FALSE),0)</f>
        <v>0</v>
      </c>
      <c r="N19" s="152">
        <f>IFERROR(VLOOKUP(G19,'[2]Elemental Database'!$A$4:$H$240,8,FALSE),0)</f>
        <v>0</v>
      </c>
      <c r="O19" s="152">
        <f>IFERROR(VLOOKUP(H19,'[2]Elemental Database'!$A$4:$H$240,8,FALSE),0)</f>
        <v>20.975999999999999</v>
      </c>
      <c r="P19" s="161">
        <f>IFERROR(VLOOKUP(I19,'[2]Elemental Database'!$A$4:$H$240,8,FALSE),0)</f>
        <v>0</v>
      </c>
      <c r="Q19" s="161">
        <f>IFERROR(VLOOKUP(J19,'[2]Elemental Database'!$A$4:$H$240,8,FALSE),0)</f>
        <v>0</v>
      </c>
      <c r="R19" s="162">
        <f>IFERROR(VLOOKUP(K19,'[2]Elemental Database'!$A$4:$H$240,8,FALSE),0)</f>
        <v>16.559999999999999</v>
      </c>
      <c r="S19" s="152"/>
      <c r="T19" s="160">
        <f t="shared" si="5"/>
        <v>0</v>
      </c>
      <c r="U19" s="152">
        <f t="shared" si="5"/>
        <v>0</v>
      </c>
      <c r="V19" s="152">
        <f t="shared" si="5"/>
        <v>1143.192</v>
      </c>
      <c r="W19" s="161">
        <f t="shared" si="5"/>
        <v>0</v>
      </c>
      <c r="X19" s="161">
        <f t="shared" si="5"/>
        <v>0</v>
      </c>
      <c r="Y19" s="162">
        <f t="shared" si="5"/>
        <v>902.52</v>
      </c>
      <c r="Z19" s="152"/>
      <c r="AA19" s="160">
        <f t="shared" si="9"/>
        <v>0</v>
      </c>
      <c r="AB19" s="152">
        <f t="shared" si="9"/>
        <v>0</v>
      </c>
      <c r="AC19" s="152">
        <f t="shared" si="9"/>
        <v>1143.192</v>
      </c>
      <c r="AD19" s="161">
        <f t="shared" si="9"/>
        <v>0</v>
      </c>
      <c r="AE19" s="161">
        <f t="shared" si="9"/>
        <v>0</v>
      </c>
      <c r="AF19" s="162">
        <f t="shared" si="6"/>
        <v>902.52</v>
      </c>
      <c r="AG19" s="153">
        <f t="shared" si="7"/>
        <v>0</v>
      </c>
      <c r="AH19" s="153">
        <f t="shared" si="7"/>
        <v>0</v>
      </c>
      <c r="AI19" s="153">
        <f t="shared" si="7"/>
        <v>1143.192</v>
      </c>
      <c r="AJ19" s="154">
        <f t="shared" si="7"/>
        <v>0</v>
      </c>
      <c r="AK19" s="154">
        <f t="shared" si="7"/>
        <v>0</v>
      </c>
      <c r="AL19" s="153">
        <f t="shared" si="8"/>
        <v>902.52</v>
      </c>
    </row>
    <row r="20" spans="1:38" ht="62.5">
      <c r="A20" s="115" t="s">
        <v>86</v>
      </c>
      <c r="B20" s="141" t="s">
        <v>86</v>
      </c>
      <c r="C20" s="155">
        <f>'[2]Areas and specs'!F5</f>
        <v>54.5</v>
      </c>
      <c r="D20" s="143" t="s">
        <v>46</v>
      </c>
      <c r="F20" s="156" t="s">
        <v>87</v>
      </c>
      <c r="G20" s="157" t="s">
        <v>88</v>
      </c>
      <c r="H20" s="157" t="s">
        <v>89</v>
      </c>
      <c r="I20" s="158" t="s">
        <v>90</v>
      </c>
      <c r="J20" s="158" t="s">
        <v>90</v>
      </c>
      <c r="K20" s="159" t="s">
        <v>89</v>
      </c>
      <c r="M20" s="160">
        <f>IFERROR(VLOOKUP(F20,'[2]Elemental Database'!$A$4:$H$240,8,FALSE),0)</f>
        <v>0</v>
      </c>
      <c r="N20" s="152">
        <f>IFERROR(VLOOKUP(G20,'[2]Elemental Database'!$A$4:$H$240,8,FALSE),0)</f>
        <v>0.54850269164284593</v>
      </c>
      <c r="O20" s="152">
        <f>IFERROR(VLOOKUP(H20,'[2]Elemental Database'!$A$4:$H$240,8,FALSE),0)</f>
        <v>10.589436286120325</v>
      </c>
      <c r="P20" s="161">
        <f>IFERROR(VLOOKUP(I20,'[2]Elemental Database'!$A$4:$H$240,8,FALSE),0)</f>
        <v>0</v>
      </c>
      <c r="Q20" s="161">
        <f>IFERROR(VLOOKUP(J20,'[2]Elemental Database'!$A$4:$H$240,8,FALSE),0)</f>
        <v>0</v>
      </c>
      <c r="R20" s="162">
        <f>IFERROR(VLOOKUP(K20,'[2]Elemental Database'!$A$4:$H$240,8,FALSE),0)</f>
        <v>10.589436286120325</v>
      </c>
      <c r="S20" s="152"/>
      <c r="T20" s="160">
        <f t="shared" si="5"/>
        <v>0</v>
      </c>
      <c r="U20" s="152">
        <f t="shared" si="5"/>
        <v>29.893396694535102</v>
      </c>
      <c r="V20" s="152">
        <f t="shared" si="5"/>
        <v>577.12427759355774</v>
      </c>
      <c r="W20" s="161">
        <f t="shared" si="5"/>
        <v>0</v>
      </c>
      <c r="X20" s="161">
        <f t="shared" si="5"/>
        <v>0</v>
      </c>
      <c r="Y20" s="162">
        <f t="shared" si="5"/>
        <v>577.12427759355774</v>
      </c>
      <c r="Z20" s="152"/>
      <c r="AA20" s="160">
        <f t="shared" si="9"/>
        <v>0</v>
      </c>
      <c r="AB20" s="152">
        <f t="shared" si="9"/>
        <v>29.893396694535102</v>
      </c>
      <c r="AC20" s="152">
        <f t="shared" si="9"/>
        <v>577.12427759355774</v>
      </c>
      <c r="AD20" s="161">
        <f t="shared" si="9"/>
        <v>0</v>
      </c>
      <c r="AE20" s="161">
        <f t="shared" si="9"/>
        <v>0</v>
      </c>
      <c r="AF20" s="162">
        <f t="shared" si="6"/>
        <v>577.12427759355774</v>
      </c>
      <c r="AG20" s="153">
        <f t="shared" si="7"/>
        <v>-29.893396694535102</v>
      </c>
      <c r="AH20" s="153">
        <f t="shared" si="7"/>
        <v>0</v>
      </c>
      <c r="AI20" s="153">
        <f t="shared" si="7"/>
        <v>547.23088089902262</v>
      </c>
      <c r="AJ20" s="154">
        <f t="shared" si="7"/>
        <v>-29.893396694535102</v>
      </c>
      <c r="AK20" s="154">
        <f t="shared" si="7"/>
        <v>-29.893396694535102</v>
      </c>
      <c r="AL20" s="153">
        <f t="shared" si="8"/>
        <v>547.23088089902262</v>
      </c>
    </row>
    <row r="21" spans="1:38" hidden="1">
      <c r="B21" s="141" t="s">
        <v>91</v>
      </c>
      <c r="C21" s="163"/>
      <c r="D21" s="143" t="s">
        <v>73</v>
      </c>
      <c r="F21" s="156"/>
      <c r="G21" s="157"/>
      <c r="H21" s="157"/>
      <c r="I21" s="158"/>
      <c r="J21" s="158"/>
      <c r="K21" s="159"/>
      <c r="M21" s="160" t="e">
        <f>VLOOKUP(Bungalow!F21,'[2]Elemental Database'!$A$4:$H$240,8,FALSE)</f>
        <v>#N/A</v>
      </c>
      <c r="N21" s="152" t="e">
        <f>VLOOKUP(Bungalow!G21,'[2]Elemental Database'!$A$4:$H$240,8,FALSE)</f>
        <v>#N/A</v>
      </c>
      <c r="O21" s="152">
        <f>IFERROR(VLOOKUP(H21,'[2]Elemental Database'!$A$4:$H$240,8,FALSE),0)</f>
        <v>0</v>
      </c>
      <c r="P21" s="161">
        <f>IFERROR(VLOOKUP(I21,'[2]Elemental Database'!$A$4:$H$240,8,FALSE),0)</f>
        <v>0</v>
      </c>
      <c r="Q21" s="161">
        <f>IFERROR(VLOOKUP(J21,'[2]Elemental Database'!$A$4:$H$240,8,FALSE),0)</f>
        <v>0</v>
      </c>
      <c r="R21" s="162" t="e">
        <f>VLOOKUP(Bungalow!K21,'[2]Elemental Database'!$A$4:$H$240,8,FALSE)</f>
        <v>#N/A</v>
      </c>
      <c r="S21" s="152"/>
      <c r="T21" s="160"/>
      <c r="U21" s="152"/>
      <c r="V21" s="152"/>
      <c r="W21" s="161"/>
      <c r="X21" s="161">
        <f t="shared" si="5"/>
        <v>0</v>
      </c>
      <c r="Y21" s="162"/>
      <c r="Z21" s="152"/>
      <c r="AA21" s="160">
        <f t="shared" si="9"/>
        <v>0</v>
      </c>
      <c r="AB21" s="152">
        <f t="shared" si="9"/>
        <v>0</v>
      </c>
      <c r="AC21" s="152">
        <f t="shared" si="9"/>
        <v>0</v>
      </c>
      <c r="AD21" s="161">
        <f t="shared" si="9"/>
        <v>0</v>
      </c>
      <c r="AE21" s="161">
        <f t="shared" si="9"/>
        <v>0</v>
      </c>
      <c r="AF21" s="162">
        <f t="shared" si="6"/>
        <v>0</v>
      </c>
      <c r="AG21" s="153">
        <f t="shared" si="7"/>
        <v>0</v>
      </c>
      <c r="AH21" s="153">
        <f t="shared" si="7"/>
        <v>0</v>
      </c>
      <c r="AI21" s="153">
        <f t="shared" si="7"/>
        <v>0</v>
      </c>
      <c r="AJ21" s="154">
        <f t="shared" si="7"/>
        <v>0</v>
      </c>
      <c r="AK21" s="154">
        <f t="shared" si="7"/>
        <v>0</v>
      </c>
      <c r="AL21" s="153">
        <f t="shared" si="8"/>
        <v>0</v>
      </c>
    </row>
    <row r="22" spans="1:38" ht="37.5">
      <c r="A22" s="115" t="s">
        <v>92</v>
      </c>
      <c r="B22" s="141" t="s">
        <v>93</v>
      </c>
      <c r="C22" s="163">
        <v>1</v>
      </c>
      <c r="D22" s="143" t="s">
        <v>73</v>
      </c>
      <c r="F22" s="156" t="s">
        <v>94</v>
      </c>
      <c r="G22" s="157" t="s">
        <v>94</v>
      </c>
      <c r="H22" s="157" t="s">
        <v>94</v>
      </c>
      <c r="I22" s="158" t="s">
        <v>94</v>
      </c>
      <c r="J22" s="158" t="s">
        <v>94</v>
      </c>
      <c r="K22" s="159" t="s">
        <v>94</v>
      </c>
      <c r="M22" s="160">
        <f>IFERROR(VLOOKUP(F22,'[2]Elemental Database'!$A$4:$H$240,8,FALSE),0)</f>
        <v>1329.5373134328358</v>
      </c>
      <c r="N22" s="152">
        <f>IFERROR(VLOOKUP(G22,'[2]Elemental Database'!$A$4:$H$240,8,FALSE),0)</f>
        <v>1329.5373134328358</v>
      </c>
      <c r="O22" s="152">
        <f>IFERROR(VLOOKUP(H22,'[2]Elemental Database'!$A$4:$H$240,8,FALSE),0)</f>
        <v>1329.5373134328358</v>
      </c>
      <c r="P22" s="161">
        <f>IFERROR(VLOOKUP(I22,'[2]Elemental Database'!$A$4:$H$240,8,FALSE),0)</f>
        <v>1329.5373134328358</v>
      </c>
      <c r="Q22" s="161">
        <f>IFERROR(VLOOKUP(J22,'[2]Elemental Database'!$A$4:$H$240,8,FALSE),0)</f>
        <v>1329.5373134328358</v>
      </c>
      <c r="R22" s="162">
        <f>IFERROR(VLOOKUP(K22,'[2]Elemental Database'!$A$4:$H$240,8,FALSE),0)</f>
        <v>1329.5373134328358</v>
      </c>
      <c r="S22" s="152"/>
      <c r="T22" s="160">
        <f t="shared" ref="T22:Y28" si="10">M22*$C22</f>
        <v>1329.5373134328358</v>
      </c>
      <c r="U22" s="152">
        <f t="shared" si="10"/>
        <v>1329.5373134328358</v>
      </c>
      <c r="V22" s="152">
        <f t="shared" si="10"/>
        <v>1329.5373134328358</v>
      </c>
      <c r="W22" s="161">
        <f t="shared" si="10"/>
        <v>1329.5373134328358</v>
      </c>
      <c r="X22" s="161">
        <f t="shared" si="10"/>
        <v>1329.5373134328358</v>
      </c>
      <c r="Y22" s="162">
        <f t="shared" si="10"/>
        <v>1329.5373134328358</v>
      </c>
      <c r="Z22" s="152"/>
      <c r="AA22" s="160">
        <f t="shared" si="9"/>
        <v>0</v>
      </c>
      <c r="AB22" s="152">
        <f t="shared" si="9"/>
        <v>0</v>
      </c>
      <c r="AC22" s="152">
        <f t="shared" si="9"/>
        <v>0</v>
      </c>
      <c r="AD22" s="161">
        <f t="shared" si="9"/>
        <v>0</v>
      </c>
      <c r="AE22" s="161">
        <f t="shared" si="9"/>
        <v>0</v>
      </c>
      <c r="AF22" s="162">
        <f t="shared" si="6"/>
        <v>0</v>
      </c>
      <c r="AG22" s="153">
        <f t="shared" ref="AG22:AK28" si="11">T22-$U22</f>
        <v>0</v>
      </c>
      <c r="AH22" s="153">
        <f t="shared" si="11"/>
        <v>0</v>
      </c>
      <c r="AI22" s="153">
        <f t="shared" si="11"/>
        <v>0</v>
      </c>
      <c r="AJ22" s="154">
        <f t="shared" si="11"/>
        <v>0</v>
      </c>
      <c r="AK22" s="154">
        <f t="shared" si="11"/>
        <v>0</v>
      </c>
      <c r="AL22" s="153">
        <f t="shared" si="8"/>
        <v>0</v>
      </c>
    </row>
    <row r="23" spans="1:38" ht="25">
      <c r="A23" s="115" t="s">
        <v>92</v>
      </c>
      <c r="B23" s="141" t="str">
        <f>Detached!B23</f>
        <v>Photovoltaic array variable Part L 2021</v>
      </c>
      <c r="C23" s="164">
        <v>3</v>
      </c>
      <c r="D23" s="143" t="s">
        <v>95</v>
      </c>
      <c r="F23" s="156" t="s">
        <v>96</v>
      </c>
      <c r="G23" s="157"/>
      <c r="H23" s="157"/>
      <c r="I23" s="158"/>
      <c r="J23" s="158"/>
      <c r="K23" s="159"/>
      <c r="M23" s="160">
        <f>IFERROR(VLOOKUP(F23,'[2]Elemental Database'!$A$4:$H$240,8,FALSE),0)</f>
        <v>716.77611940298505</v>
      </c>
      <c r="N23" s="152">
        <f>IFERROR(VLOOKUP(G23,'[2]Elemental Database'!$A$4:$H$240,8,FALSE),0)</f>
        <v>0</v>
      </c>
      <c r="O23" s="152">
        <f>IFERROR(VLOOKUP(H23,'[2]Elemental Database'!$A$4:$H$240,8,FALSE),0)</f>
        <v>0</v>
      </c>
      <c r="P23" s="161">
        <f>IFERROR(VLOOKUP(I23,'[2]Elemental Database'!$A$4:$H$240,8,FALSE),0)</f>
        <v>0</v>
      </c>
      <c r="Q23" s="161">
        <f>IFERROR(VLOOKUP(J23,'[2]Elemental Database'!$A$4:$H$240,8,FALSE),0)</f>
        <v>0</v>
      </c>
      <c r="R23" s="162">
        <f>IFERROR(VLOOKUP(K23,'[2]Elemental Database'!$A$4:$H$240,8,FALSE),0)</f>
        <v>0</v>
      </c>
      <c r="S23" s="152"/>
      <c r="T23" s="160">
        <f t="shared" si="10"/>
        <v>2150.3283582089553</v>
      </c>
      <c r="U23" s="152">
        <f t="shared" si="10"/>
        <v>0</v>
      </c>
      <c r="V23" s="152">
        <f t="shared" si="10"/>
        <v>0</v>
      </c>
      <c r="W23" s="161">
        <f t="shared" si="10"/>
        <v>0</v>
      </c>
      <c r="X23" s="161">
        <f t="shared" si="10"/>
        <v>0</v>
      </c>
      <c r="Y23" s="162">
        <f t="shared" si="10"/>
        <v>0</v>
      </c>
      <c r="Z23" s="152"/>
      <c r="AA23" s="160">
        <f t="shared" si="9"/>
        <v>0</v>
      </c>
      <c r="AB23" s="152">
        <f t="shared" si="9"/>
        <v>-2150.3283582089553</v>
      </c>
      <c r="AC23" s="152">
        <f t="shared" si="9"/>
        <v>-2150.3283582089553</v>
      </c>
      <c r="AD23" s="161">
        <f t="shared" si="9"/>
        <v>-2150.3283582089553</v>
      </c>
      <c r="AE23" s="161">
        <f t="shared" si="9"/>
        <v>-2150.3283582089553</v>
      </c>
      <c r="AF23" s="162">
        <f t="shared" si="6"/>
        <v>-2150.3283582089553</v>
      </c>
      <c r="AG23" s="153">
        <f t="shared" si="11"/>
        <v>2150.3283582089553</v>
      </c>
      <c r="AH23" s="153">
        <f t="shared" si="11"/>
        <v>0</v>
      </c>
      <c r="AI23" s="153">
        <f t="shared" si="11"/>
        <v>0</v>
      </c>
      <c r="AJ23" s="154">
        <f t="shared" si="11"/>
        <v>0</v>
      </c>
      <c r="AK23" s="154">
        <f t="shared" si="11"/>
        <v>0</v>
      </c>
      <c r="AL23" s="153">
        <f t="shared" si="8"/>
        <v>0</v>
      </c>
    </row>
    <row r="24" spans="1:38" ht="37.5">
      <c r="A24" s="115" t="s">
        <v>92</v>
      </c>
      <c r="B24" s="141" t="str">
        <f>Detached!B24</f>
        <v>Photovoltaic array variable FHS Part L 2026</v>
      </c>
      <c r="C24" s="164">
        <v>4.8</v>
      </c>
      <c r="D24" s="143" t="s">
        <v>95</v>
      </c>
      <c r="F24" s="156"/>
      <c r="G24" s="157" t="s">
        <v>96</v>
      </c>
      <c r="H24" s="157"/>
      <c r="I24" s="158"/>
      <c r="J24" s="158"/>
      <c r="K24" s="159"/>
      <c r="M24" s="160">
        <f>IFERROR(VLOOKUP(F24,'[2]Elemental Database'!$A$4:$H$240,8,FALSE),0)</f>
        <v>0</v>
      </c>
      <c r="N24" s="152">
        <f>IFERROR(VLOOKUP(G24,'[2]Elemental Database'!$A$4:$H$240,8,FALSE),0)</f>
        <v>716.77611940298505</v>
      </c>
      <c r="O24" s="152">
        <f>IFERROR(VLOOKUP(H24,'[2]Elemental Database'!$A$4:$H$240,8,FALSE),0)</f>
        <v>0</v>
      </c>
      <c r="P24" s="161">
        <f>IFERROR(VLOOKUP(I24,'[2]Elemental Database'!$A$4:$H$240,8,FALSE),0)</f>
        <v>0</v>
      </c>
      <c r="Q24" s="161">
        <f>IFERROR(VLOOKUP(J24,'[2]Elemental Database'!$A$4:$H$240,8,FALSE),0)</f>
        <v>0</v>
      </c>
      <c r="R24" s="162">
        <f>IFERROR(VLOOKUP(K24,'[1]Elemental Database'!$A$4:$H$239,8,FALSE),0)</f>
        <v>0</v>
      </c>
      <c r="S24" s="152"/>
      <c r="T24" s="160">
        <f t="shared" si="10"/>
        <v>0</v>
      </c>
      <c r="U24" s="152">
        <f t="shared" si="10"/>
        <v>3440.5253731343282</v>
      </c>
      <c r="V24" s="152">
        <f t="shared" si="10"/>
        <v>0</v>
      </c>
      <c r="W24" s="161">
        <f t="shared" si="10"/>
        <v>0</v>
      </c>
      <c r="X24" s="161">
        <f t="shared" si="10"/>
        <v>0</v>
      </c>
      <c r="Y24" s="162">
        <f t="shared" si="10"/>
        <v>0</v>
      </c>
      <c r="Z24" s="152"/>
      <c r="AA24" s="160">
        <f t="shared" si="9"/>
        <v>0</v>
      </c>
      <c r="AB24" s="152">
        <f t="shared" si="9"/>
        <v>3440.5253731343282</v>
      </c>
      <c r="AC24" s="152">
        <f t="shared" si="9"/>
        <v>0</v>
      </c>
      <c r="AD24" s="161">
        <f t="shared" si="9"/>
        <v>0</v>
      </c>
      <c r="AE24" s="161">
        <f t="shared" si="9"/>
        <v>0</v>
      </c>
      <c r="AF24" s="162">
        <f t="shared" si="6"/>
        <v>0</v>
      </c>
      <c r="AG24" s="153">
        <f t="shared" si="11"/>
        <v>-3440.5253731343282</v>
      </c>
      <c r="AH24" s="153">
        <f t="shared" si="11"/>
        <v>0</v>
      </c>
      <c r="AI24" s="153">
        <f t="shared" si="11"/>
        <v>-3440.5253731343282</v>
      </c>
      <c r="AJ24" s="154">
        <f t="shared" si="11"/>
        <v>-3440.5253731343282</v>
      </c>
      <c r="AK24" s="154">
        <f t="shared" si="11"/>
        <v>-3440.5253731343282</v>
      </c>
      <c r="AL24" s="153">
        <f t="shared" si="8"/>
        <v>-3440.5253731343282</v>
      </c>
    </row>
    <row r="25" spans="1:38" ht="37.5">
      <c r="A25" s="115" t="s">
        <v>92</v>
      </c>
      <c r="B25" s="141" t="str">
        <f>Detached!B25</f>
        <v>Photovoltaic array variable Level 1b
(SHD 15-20)</v>
      </c>
      <c r="C25" s="164">
        <v>4.8</v>
      </c>
      <c r="D25" s="143" t="s">
        <v>95</v>
      </c>
      <c r="F25" s="156"/>
      <c r="G25" s="157"/>
      <c r="H25" s="157" t="s">
        <v>96</v>
      </c>
      <c r="I25" s="158"/>
      <c r="J25" s="158"/>
      <c r="K25" s="159"/>
      <c r="M25" s="160">
        <f>IFERROR(VLOOKUP(F25,'[2]Elemental Database'!$A$4:$H$240,8,FALSE),0)</f>
        <v>0</v>
      </c>
      <c r="N25" s="152">
        <f>IFERROR(VLOOKUP(G25,'[2]Elemental Database'!$A$4:$H$240,8,FALSE),0)</f>
        <v>0</v>
      </c>
      <c r="O25" s="152">
        <f>IFERROR(VLOOKUP(H25,'[2]Elemental Database'!$A$4:$H$240,8,FALSE),0)</f>
        <v>716.77611940298505</v>
      </c>
      <c r="P25" s="161">
        <f>IFERROR(VLOOKUP(I25,'[2]Elemental Database'!$A$4:$H$240,8,FALSE),0)</f>
        <v>0</v>
      </c>
      <c r="Q25" s="161">
        <f>IFERROR(VLOOKUP(J25,'[2]Elemental Database'!$A$4:$H$240,8,FALSE),0)</f>
        <v>0</v>
      </c>
      <c r="R25" s="162">
        <f>IFERROR(VLOOKUP(K25,'[1]Elemental Database'!$A$4:$H$239,8,FALSE),0)</f>
        <v>0</v>
      </c>
      <c r="S25" s="152"/>
      <c r="T25" s="160">
        <f t="shared" si="10"/>
        <v>0</v>
      </c>
      <c r="U25" s="152">
        <f t="shared" si="10"/>
        <v>0</v>
      </c>
      <c r="V25" s="152">
        <f t="shared" si="10"/>
        <v>3440.5253731343282</v>
      </c>
      <c r="W25" s="161">
        <f t="shared" si="10"/>
        <v>0</v>
      </c>
      <c r="X25" s="161">
        <f t="shared" si="10"/>
        <v>0</v>
      </c>
      <c r="Y25" s="162">
        <f t="shared" si="10"/>
        <v>0</v>
      </c>
      <c r="Z25" s="152"/>
      <c r="AA25" s="160">
        <f t="shared" si="9"/>
        <v>0</v>
      </c>
      <c r="AB25" s="152">
        <f t="shared" si="9"/>
        <v>0</v>
      </c>
      <c r="AC25" s="152">
        <f t="shared" si="9"/>
        <v>3440.5253731343282</v>
      </c>
      <c r="AD25" s="161">
        <f t="shared" si="9"/>
        <v>0</v>
      </c>
      <c r="AE25" s="161">
        <f t="shared" si="9"/>
        <v>0</v>
      </c>
      <c r="AF25" s="162">
        <f t="shared" si="6"/>
        <v>0</v>
      </c>
      <c r="AG25" s="153">
        <f t="shared" si="11"/>
        <v>0</v>
      </c>
      <c r="AH25" s="153">
        <f t="shared" si="11"/>
        <v>0</v>
      </c>
      <c r="AI25" s="153">
        <f t="shared" si="11"/>
        <v>3440.5253731343282</v>
      </c>
      <c r="AJ25" s="154">
        <f t="shared" si="11"/>
        <v>0</v>
      </c>
      <c r="AK25" s="154">
        <f t="shared" si="11"/>
        <v>0</v>
      </c>
      <c r="AL25" s="153">
        <f t="shared" si="8"/>
        <v>0</v>
      </c>
    </row>
    <row r="26" spans="1:38" ht="37.5" hidden="1">
      <c r="A26" s="115" t="s">
        <v>92</v>
      </c>
      <c r="B26" s="141" t="str">
        <f>Detached!B26</f>
        <v>Photovoltaic array variable 100% TER + 10% TFEE</v>
      </c>
      <c r="C26" s="164"/>
      <c r="D26" s="143" t="s">
        <v>95</v>
      </c>
      <c r="F26" s="156"/>
      <c r="G26" s="157"/>
      <c r="H26" s="157"/>
      <c r="I26" s="158" t="s">
        <v>96</v>
      </c>
      <c r="J26" s="158"/>
      <c r="K26" s="159"/>
      <c r="M26" s="160">
        <f>IFERROR(VLOOKUP(F26,'[1]Elemental Database'!$A$4:$H$239,8,FALSE),0)</f>
        <v>0</v>
      </c>
      <c r="N26" s="152">
        <f>IFERROR(VLOOKUP(G26,'[1]Elemental Database'!$A$4:$H$239,8,FALSE),0)</f>
        <v>0</v>
      </c>
      <c r="O26" s="152">
        <f>IFERROR(VLOOKUP(H26,'[2]Elemental Database'!$A$4:$H$240,8,FALSE),0)</f>
        <v>0</v>
      </c>
      <c r="P26" s="161">
        <f>IFERROR(VLOOKUP(I26,'[2]Elemental Database'!$A$4:$H$240,8,FALSE),0)</f>
        <v>716.77611940298505</v>
      </c>
      <c r="Q26" s="161">
        <f>IFERROR(VLOOKUP(J26,'[2]Elemental Database'!$A$4:$H$240,8,FALSE),0)</f>
        <v>0</v>
      </c>
      <c r="R26" s="162">
        <f>IFERROR(VLOOKUP(K26,'[1]Elemental Database'!$A$4:$H$239,8,FALSE),0)</f>
        <v>0</v>
      </c>
      <c r="S26" s="152"/>
      <c r="T26" s="160">
        <f t="shared" si="10"/>
        <v>0</v>
      </c>
      <c r="U26" s="152">
        <f t="shared" si="10"/>
        <v>0</v>
      </c>
      <c r="V26" s="152">
        <f t="shared" si="10"/>
        <v>0</v>
      </c>
      <c r="W26" s="161">
        <f t="shared" si="10"/>
        <v>0</v>
      </c>
      <c r="X26" s="161">
        <f t="shared" si="10"/>
        <v>0</v>
      </c>
      <c r="Y26" s="162">
        <f t="shared" si="10"/>
        <v>0</v>
      </c>
      <c r="Z26" s="152"/>
      <c r="AA26" s="160">
        <f t="shared" si="9"/>
        <v>0</v>
      </c>
      <c r="AB26" s="152">
        <f t="shared" si="9"/>
        <v>0</v>
      </c>
      <c r="AC26" s="152">
        <f t="shared" si="9"/>
        <v>0</v>
      </c>
      <c r="AD26" s="161">
        <f t="shared" si="9"/>
        <v>0</v>
      </c>
      <c r="AE26" s="161">
        <f t="shared" si="9"/>
        <v>0</v>
      </c>
      <c r="AF26" s="162">
        <f t="shared" si="6"/>
        <v>0</v>
      </c>
      <c r="AG26" s="153">
        <f t="shared" si="11"/>
        <v>0</v>
      </c>
      <c r="AH26" s="153">
        <f t="shared" si="11"/>
        <v>0</v>
      </c>
      <c r="AI26" s="153">
        <f t="shared" si="11"/>
        <v>0</v>
      </c>
      <c r="AJ26" s="154">
        <f t="shared" si="11"/>
        <v>0</v>
      </c>
      <c r="AK26" s="154">
        <f t="shared" si="11"/>
        <v>0</v>
      </c>
      <c r="AL26" s="153">
        <f t="shared" si="8"/>
        <v>0</v>
      </c>
    </row>
    <row r="27" spans="1:38" ht="50" hidden="1">
      <c r="A27" s="115" t="s">
        <v>92</v>
      </c>
      <c r="B27" s="141" t="str">
        <f>Detached!B27</f>
        <v>Photovoltaic array variable 100% TER + 10% TFEE + Unregulated</v>
      </c>
      <c r="C27" s="164"/>
      <c r="D27" s="143" t="s">
        <v>95</v>
      </c>
      <c r="F27" s="156"/>
      <c r="G27" s="157"/>
      <c r="H27" s="157"/>
      <c r="I27" s="158"/>
      <c r="J27" s="158" t="s">
        <v>96</v>
      </c>
      <c r="K27" s="159"/>
      <c r="M27" s="160">
        <f>IFERROR(VLOOKUP(F27,'[1]Elemental Database'!$A$4:$H$239,8,FALSE),0)</f>
        <v>0</v>
      </c>
      <c r="N27" s="152">
        <f>IFERROR(VLOOKUP(G27,'[1]Elemental Database'!$A$4:$H$239,8,FALSE),0)</f>
        <v>0</v>
      </c>
      <c r="O27" s="152">
        <f>IFERROR(VLOOKUP(H27,'[2]Elemental Database'!$A$4:$H$240,8,FALSE),0)</f>
        <v>0</v>
      </c>
      <c r="P27" s="161">
        <f>IFERROR(VLOOKUP(I27,'[2]Elemental Database'!$A$4:$H$240,8,FALSE),0)</f>
        <v>0</v>
      </c>
      <c r="Q27" s="161">
        <f>IFERROR(VLOOKUP(J27,'[2]Elemental Database'!$A$4:$H$240,8,FALSE),0)</f>
        <v>716.77611940298505</v>
      </c>
      <c r="R27" s="162">
        <f>IFERROR(VLOOKUP(K27,'[1]Elemental Database'!$A$4:$H$239,8,FALSE),0)</f>
        <v>0</v>
      </c>
      <c r="S27" s="152"/>
      <c r="T27" s="160">
        <f t="shared" si="10"/>
        <v>0</v>
      </c>
      <c r="U27" s="152">
        <f t="shared" si="10"/>
        <v>0</v>
      </c>
      <c r="V27" s="152">
        <f t="shared" si="10"/>
        <v>0</v>
      </c>
      <c r="W27" s="161">
        <f t="shared" si="10"/>
        <v>0</v>
      </c>
      <c r="X27" s="161">
        <f t="shared" si="10"/>
        <v>0</v>
      </c>
      <c r="Y27" s="162">
        <f t="shared" si="10"/>
        <v>0</v>
      </c>
      <c r="Z27" s="152"/>
      <c r="AA27" s="160">
        <f t="shared" si="9"/>
        <v>0</v>
      </c>
      <c r="AB27" s="152">
        <f t="shared" si="9"/>
        <v>0</v>
      </c>
      <c r="AC27" s="152">
        <f t="shared" si="9"/>
        <v>0</v>
      </c>
      <c r="AD27" s="161">
        <f t="shared" si="9"/>
        <v>0</v>
      </c>
      <c r="AE27" s="161">
        <f t="shared" si="9"/>
        <v>0</v>
      </c>
      <c r="AF27" s="162">
        <f t="shared" si="6"/>
        <v>0</v>
      </c>
      <c r="AG27" s="153">
        <f t="shared" si="11"/>
        <v>0</v>
      </c>
      <c r="AH27" s="153">
        <f t="shared" si="11"/>
        <v>0</v>
      </c>
      <c r="AI27" s="153">
        <f t="shared" si="11"/>
        <v>0</v>
      </c>
      <c r="AJ27" s="154">
        <f t="shared" si="11"/>
        <v>0</v>
      </c>
      <c r="AK27" s="154">
        <f t="shared" si="11"/>
        <v>0</v>
      </c>
      <c r="AL27" s="153">
        <f t="shared" si="8"/>
        <v>0</v>
      </c>
    </row>
    <row r="28" spans="1:38" ht="37.5" hidden="1">
      <c r="A28" s="115" t="s">
        <v>92</v>
      </c>
      <c r="B28" s="141" t="str">
        <f>Detached!B28</f>
        <v>Photovoltaic array variable Level 2
(SHD 20/ EUI 35)</v>
      </c>
      <c r="C28" s="165">
        <v>4.2</v>
      </c>
      <c r="D28" s="143" t="s">
        <v>95</v>
      </c>
      <c r="E28" s="143"/>
      <c r="F28" s="166"/>
      <c r="G28" s="157"/>
      <c r="H28" s="157"/>
      <c r="I28" s="158"/>
      <c r="J28" s="158"/>
      <c r="K28" s="159" t="s">
        <v>96</v>
      </c>
      <c r="M28" s="160">
        <f>IFERROR(VLOOKUP(F28,'[1]Elemental Database'!$A$4:$H$239,8,FALSE),0)</f>
        <v>0</v>
      </c>
      <c r="N28" s="152">
        <f>IFERROR(VLOOKUP(G28,'[1]Elemental Database'!$A$4:$H$239,8,FALSE),0)</f>
        <v>0</v>
      </c>
      <c r="O28" s="152">
        <f>IFERROR(VLOOKUP(H28,'[2]Elemental Database'!$A$4:$H$240,8,FALSE),0)</f>
        <v>0</v>
      </c>
      <c r="P28" s="161">
        <f>IFERROR(VLOOKUP(I28,'[2]Elemental Database'!$A$4:$H$240,8,FALSE),0)</f>
        <v>0</v>
      </c>
      <c r="Q28" s="161">
        <f>IFERROR(VLOOKUP(J28,'[2]Elemental Database'!$A$4:$H$240,8,FALSE),0)</f>
        <v>0</v>
      </c>
      <c r="R28" s="162">
        <f>IFERROR(VLOOKUP(K28,'[1]Elemental Database'!$A$4:$H$239,8,FALSE),0)</f>
        <v>699.46268656716416</v>
      </c>
      <c r="S28" s="152"/>
      <c r="T28" s="160">
        <f t="shared" si="10"/>
        <v>0</v>
      </c>
      <c r="U28" s="152">
        <f t="shared" si="10"/>
        <v>0</v>
      </c>
      <c r="V28" s="152">
        <f t="shared" si="10"/>
        <v>0</v>
      </c>
      <c r="W28" s="161">
        <f t="shared" si="10"/>
        <v>0</v>
      </c>
      <c r="X28" s="161">
        <f t="shared" si="10"/>
        <v>0</v>
      </c>
      <c r="Y28" s="162">
        <f t="shared" si="10"/>
        <v>2937.7432835820896</v>
      </c>
      <c r="Z28" s="152"/>
      <c r="AA28" s="160">
        <f t="shared" si="9"/>
        <v>0</v>
      </c>
      <c r="AB28" s="152">
        <f t="shared" si="9"/>
        <v>0</v>
      </c>
      <c r="AC28" s="152">
        <f t="shared" si="9"/>
        <v>0</v>
      </c>
      <c r="AD28" s="161">
        <f t="shared" si="9"/>
        <v>0</v>
      </c>
      <c r="AE28" s="161">
        <f t="shared" si="9"/>
        <v>0</v>
      </c>
      <c r="AF28" s="162">
        <f t="shared" si="6"/>
        <v>2937.7432835820896</v>
      </c>
      <c r="AG28" s="153">
        <f t="shared" si="11"/>
        <v>0</v>
      </c>
      <c r="AH28" s="153">
        <f t="shared" si="11"/>
        <v>0</v>
      </c>
      <c r="AI28" s="153">
        <f t="shared" si="11"/>
        <v>0</v>
      </c>
      <c r="AJ28" s="154">
        <f t="shared" si="11"/>
        <v>0</v>
      </c>
      <c r="AK28" s="154">
        <f t="shared" si="11"/>
        <v>0</v>
      </c>
      <c r="AL28" s="153">
        <f t="shared" si="8"/>
        <v>2937.7432835820896</v>
      </c>
    </row>
    <row r="29" spans="1:38" ht="13">
      <c r="B29" s="167" t="s">
        <v>97</v>
      </c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8">
        <f t="shared" ref="T29:Y29" si="12">SUM(T6:T28)</f>
        <v>51512.123591641794</v>
      </c>
      <c r="U29" s="168">
        <f t="shared" si="12"/>
        <v>52832.214003261695</v>
      </c>
      <c r="V29" s="168">
        <f t="shared" si="12"/>
        <v>56714.722626509611</v>
      </c>
      <c r="W29" s="168">
        <f t="shared" si="12"/>
        <v>97173.005048478721</v>
      </c>
      <c r="X29" s="168">
        <f t="shared" si="12"/>
        <v>50901.005048478706</v>
      </c>
      <c r="Y29" s="168">
        <f t="shared" si="12"/>
        <v>57327.974856674213</v>
      </c>
      <c r="AA29" s="168"/>
      <c r="AB29" s="168"/>
      <c r="AC29" s="168"/>
      <c r="AD29" s="168"/>
      <c r="AE29" s="168"/>
      <c r="AF29" s="168"/>
      <c r="AG29" s="168"/>
      <c r="AH29" s="168"/>
      <c r="AI29" s="168"/>
      <c r="AJ29" s="168"/>
      <c r="AK29" s="168"/>
      <c r="AL29" s="168"/>
    </row>
    <row r="30" spans="1:38" ht="13">
      <c r="B30" s="167" t="s">
        <v>98</v>
      </c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8">
        <f>T29-$T$29</f>
        <v>0</v>
      </c>
      <c r="U30" s="168">
        <f>U29-$T$29</f>
        <v>1320.0904116199017</v>
      </c>
      <c r="V30" s="168">
        <f t="shared" ref="V30:X30" si="13">V29-$T$29</f>
        <v>5202.599034867817</v>
      </c>
      <c r="W30" s="168">
        <f t="shared" si="13"/>
        <v>45660.881456836927</v>
      </c>
      <c r="X30" s="168">
        <f t="shared" si="13"/>
        <v>-611.11854316308745</v>
      </c>
      <c r="Y30" s="168">
        <f>Y29-$T$29</f>
        <v>5815.8512650324192</v>
      </c>
      <c r="AA30" s="168">
        <f>SUM(AA6:AA25)</f>
        <v>0</v>
      </c>
      <c r="AB30" s="168">
        <f t="shared" ref="AB30:AL30" si="14">SUM(AB6:AB28)</f>
        <v>1320.0904116199081</v>
      </c>
      <c r="AC30" s="168">
        <f t="shared" si="14"/>
        <v>5202.5990348678206</v>
      </c>
      <c r="AD30" s="168">
        <f t="shared" si="14"/>
        <v>45660.88145683692</v>
      </c>
      <c r="AE30" s="168">
        <f t="shared" si="14"/>
        <v>-611.11854316307927</v>
      </c>
      <c r="AF30" s="168">
        <f t="shared" si="14"/>
        <v>5815.8512650324337</v>
      </c>
      <c r="AG30" s="168">
        <f t="shared" si="14"/>
        <v>-1320.0904116199081</v>
      </c>
      <c r="AH30" s="168">
        <f t="shared" si="14"/>
        <v>0</v>
      </c>
      <c r="AI30" s="168">
        <f t="shared" si="14"/>
        <v>3882.5086232479125</v>
      </c>
      <c r="AJ30" s="168">
        <f t="shared" si="14"/>
        <v>44340.791045217018</v>
      </c>
      <c r="AK30" s="168">
        <f t="shared" si="14"/>
        <v>-1931.2089547829873</v>
      </c>
      <c r="AL30" s="168">
        <f t="shared" si="14"/>
        <v>4495.7608534125266</v>
      </c>
    </row>
    <row r="31" spans="1:38">
      <c r="U31" s="157"/>
    </row>
    <row r="32" spans="1:38" ht="13.5" customHeight="1" thickBot="1">
      <c r="B32" s="169" t="s">
        <v>99</v>
      </c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169"/>
      <c r="AA32" s="169"/>
      <c r="AB32" s="169"/>
      <c r="AC32" s="169"/>
      <c r="AD32" s="169"/>
      <c r="AE32" s="169"/>
      <c r="AF32" s="169"/>
      <c r="AG32" s="169"/>
      <c r="AH32" s="169"/>
      <c r="AI32" s="169"/>
    </row>
    <row r="33" spans="1:38" ht="13.5" customHeight="1" thickBot="1">
      <c r="B33" s="121" t="s">
        <v>34</v>
      </c>
      <c r="C33" s="250" t="s">
        <v>35</v>
      </c>
      <c r="D33" s="251"/>
      <c r="E33" s="170"/>
      <c r="F33" s="252" t="s">
        <v>36</v>
      </c>
      <c r="G33" s="252"/>
      <c r="H33" s="252"/>
      <c r="I33" s="252"/>
      <c r="J33" s="252"/>
      <c r="K33" s="251"/>
      <c r="L33" s="171"/>
      <c r="M33" s="253" t="s">
        <v>37</v>
      </c>
      <c r="N33" s="253"/>
      <c r="O33" s="253"/>
      <c r="P33" s="253"/>
      <c r="Q33" s="253"/>
      <c r="R33" s="254"/>
      <c r="S33" s="171"/>
      <c r="T33" s="253" t="s">
        <v>38</v>
      </c>
      <c r="U33" s="253"/>
      <c r="V33" s="253"/>
      <c r="W33" s="253"/>
      <c r="X33" s="253"/>
      <c r="Y33" s="254"/>
      <c r="Z33" s="171"/>
      <c r="AA33" s="253" t="s">
        <v>39</v>
      </c>
      <c r="AB33" s="253"/>
      <c r="AC33" s="253"/>
      <c r="AD33" s="253"/>
      <c r="AE33" s="253"/>
      <c r="AF33" s="254"/>
      <c r="AG33" s="172"/>
      <c r="AH33" s="172"/>
      <c r="AI33" s="250" t="s">
        <v>100</v>
      </c>
      <c r="AJ33" s="252"/>
      <c r="AK33" s="252"/>
      <c r="AL33" s="252"/>
    </row>
    <row r="34" spans="1:38" s="127" customFormat="1" ht="78">
      <c r="A34" s="123"/>
      <c r="B34" s="124"/>
      <c r="C34" s="125" t="s">
        <v>35</v>
      </c>
      <c r="D34" s="126" t="s">
        <v>41</v>
      </c>
      <c r="E34" s="124"/>
      <c r="F34" s="127" t="s">
        <v>101</v>
      </c>
      <c r="G34" s="127" t="str">
        <f>G5</f>
        <v>Future Homes Standard</v>
      </c>
      <c r="H34" s="127" t="str">
        <f t="shared" ref="H34:K34" si="15">H5</f>
        <v>Level 1a
(SHD 30)</v>
      </c>
      <c r="I34" s="129" t="str">
        <f t="shared" si="15"/>
        <v>100% TER + 10% TFEE</v>
      </c>
      <c r="J34" s="129" t="str">
        <f t="shared" si="15"/>
        <v>100% TER + 10% TFEE + Unregulated</v>
      </c>
      <c r="K34" s="173" t="str">
        <f t="shared" si="15"/>
        <v>Level 2
(SHD 20/ EUI 35)</v>
      </c>
      <c r="L34" s="174"/>
      <c r="M34" s="135" t="str">
        <f t="shared" ref="M34:R34" si="16">F34</f>
        <v>Gas boiler</v>
      </c>
      <c r="N34" s="135" t="str">
        <f t="shared" si="16"/>
        <v>Future Homes Standard</v>
      </c>
      <c r="O34" s="135" t="str">
        <f t="shared" si="16"/>
        <v>Level 1a
(SHD 30)</v>
      </c>
      <c r="P34" s="175" t="str">
        <f t="shared" si="16"/>
        <v>100% TER + 10% TFEE</v>
      </c>
      <c r="Q34" s="175" t="str">
        <f t="shared" si="16"/>
        <v>100% TER + 10% TFEE + Unregulated</v>
      </c>
      <c r="R34" s="174" t="str">
        <f t="shared" si="16"/>
        <v>Level 2
(SHD 20/ EUI 35)</v>
      </c>
      <c r="S34" s="174"/>
      <c r="T34" s="135" t="str">
        <f t="shared" ref="T34:Y34" si="17">F34</f>
        <v>Gas boiler</v>
      </c>
      <c r="U34" s="135" t="str">
        <f t="shared" si="17"/>
        <v>Future Homes Standard</v>
      </c>
      <c r="V34" s="135" t="str">
        <f t="shared" si="17"/>
        <v>Level 1a
(SHD 30)</v>
      </c>
      <c r="W34" s="175" t="str">
        <f t="shared" si="17"/>
        <v>100% TER + 10% TFEE</v>
      </c>
      <c r="X34" s="175" t="str">
        <f t="shared" si="17"/>
        <v>100% TER + 10% TFEE + Unregulated</v>
      </c>
      <c r="Y34" s="174" t="str">
        <f t="shared" si="17"/>
        <v>Level 2
(SHD 20/ EUI 35)</v>
      </c>
      <c r="Z34" s="174"/>
      <c r="AA34" s="176" t="str">
        <f t="shared" ref="AA34:AF34" si="18">F34</f>
        <v>Gas boiler</v>
      </c>
      <c r="AB34" s="177" t="str">
        <f t="shared" si="18"/>
        <v>Future Homes Standard</v>
      </c>
      <c r="AC34" s="177" t="str">
        <f t="shared" si="18"/>
        <v>Level 1a
(SHD 30)</v>
      </c>
      <c r="AD34" s="178" t="str">
        <f t="shared" si="18"/>
        <v>100% TER + 10% TFEE</v>
      </c>
      <c r="AE34" s="178" t="str">
        <f t="shared" si="18"/>
        <v>100% TER + 10% TFEE + Unregulated</v>
      </c>
      <c r="AF34" s="179" t="str">
        <f t="shared" si="18"/>
        <v>Level 2
(SHD 20/ EUI 35)</v>
      </c>
      <c r="AG34" s="176" t="str">
        <f t="shared" ref="AG34:AH34" si="19">AA34</f>
        <v>Gas boiler</v>
      </c>
      <c r="AH34" s="177" t="str">
        <f t="shared" si="19"/>
        <v>Future Homes Standard</v>
      </c>
      <c r="AI34" s="177" t="str">
        <f>AC34</f>
        <v>Level 1a
(SHD 30)</v>
      </c>
      <c r="AJ34" s="178" t="str">
        <f>AD34</f>
        <v>100% TER + 10% TFEE</v>
      </c>
      <c r="AK34" s="178" t="str">
        <f>AE34</f>
        <v>100% TER + 10% TFEE + Unregulated</v>
      </c>
      <c r="AL34" s="179" t="str">
        <f t="shared" ref="AL34" si="20">AF34</f>
        <v>Level 2
(SHD 20/ EUI 35)</v>
      </c>
    </row>
    <row r="35" spans="1:38" ht="37.5">
      <c r="A35" s="115" t="s">
        <v>102</v>
      </c>
      <c r="B35" s="141" t="s">
        <v>103</v>
      </c>
      <c r="C35" s="163">
        <f>C2</f>
        <v>1</v>
      </c>
      <c r="D35" s="143" t="s">
        <v>73</v>
      </c>
      <c r="E35" s="141"/>
      <c r="F35" s="117" t="s">
        <v>104</v>
      </c>
      <c r="G35" s="117" t="s">
        <v>105</v>
      </c>
      <c r="H35" s="117" t="s">
        <v>105</v>
      </c>
      <c r="I35" s="180" t="s">
        <v>105</v>
      </c>
      <c r="J35" s="180" t="s">
        <v>105</v>
      </c>
      <c r="K35" s="143" t="s">
        <v>105</v>
      </c>
      <c r="L35" s="159"/>
      <c r="M35" s="157">
        <f>VLOOKUP(Bungalow!F35,'[1]Elemental Database'!$A$4:$H$239,8,FALSE)</f>
        <v>1640</v>
      </c>
      <c r="N35" s="157">
        <f>VLOOKUP(Bungalow!G35,'[1]Elemental Database'!$A$4:$H$239,8,FALSE)</f>
        <v>6953.6</v>
      </c>
      <c r="O35" s="157">
        <f>VLOOKUP(Bungalow!H35,'[1]Elemental Database'!$A$4:$H$239,8,FALSE)</f>
        <v>6953.6</v>
      </c>
      <c r="P35" s="158">
        <f>VLOOKUP(Bungalow!I35,'[1]Elemental Database'!$A$4:$H$239,8,FALSE)</f>
        <v>6953.6</v>
      </c>
      <c r="Q35" s="158">
        <f>VLOOKUP(Bungalow!J35,'[1]Elemental Database'!$A$4:$H$239,8,FALSE)</f>
        <v>6953.6</v>
      </c>
      <c r="R35" s="159">
        <f>VLOOKUP(Bungalow!K35,'[1]Elemental Database'!$A$4:$H$239,8,FALSE)</f>
        <v>6953.6</v>
      </c>
      <c r="S35" s="159"/>
      <c r="T35" s="157">
        <f t="shared" ref="T35:Y41" si="21">M35*$C35</f>
        <v>1640</v>
      </c>
      <c r="U35" s="157">
        <f t="shared" si="21"/>
        <v>6953.6</v>
      </c>
      <c r="V35" s="157">
        <f t="shared" si="21"/>
        <v>6953.6</v>
      </c>
      <c r="W35" s="158">
        <f t="shared" si="21"/>
        <v>6953.6</v>
      </c>
      <c r="X35" s="158">
        <f t="shared" si="21"/>
        <v>6953.6</v>
      </c>
      <c r="Y35" s="159">
        <f t="shared" si="21"/>
        <v>6953.6</v>
      </c>
      <c r="Z35" s="159"/>
      <c r="AA35" s="156">
        <f t="shared" ref="AA35:AF42" si="22">T35-$T35</f>
        <v>0</v>
      </c>
      <c r="AB35" s="157">
        <f t="shared" si="22"/>
        <v>5313.6</v>
      </c>
      <c r="AC35" s="157">
        <f t="shared" si="22"/>
        <v>5313.6</v>
      </c>
      <c r="AD35" s="158">
        <f t="shared" si="22"/>
        <v>5313.6</v>
      </c>
      <c r="AE35" s="158">
        <f t="shared" si="22"/>
        <v>5313.6</v>
      </c>
      <c r="AF35" s="159">
        <f t="shared" si="22"/>
        <v>5313.6</v>
      </c>
      <c r="AG35" s="156">
        <f t="shared" ref="AG35:AK41" si="23">T35-$U35</f>
        <v>-5313.6</v>
      </c>
      <c r="AH35" s="157">
        <f t="shared" si="23"/>
        <v>0</v>
      </c>
      <c r="AI35" s="157">
        <f>V35-$U35</f>
        <v>0</v>
      </c>
      <c r="AJ35" s="158">
        <f>W35-$U35</f>
        <v>0</v>
      </c>
      <c r="AK35" s="158">
        <f>X35-$U35</f>
        <v>0</v>
      </c>
      <c r="AL35" s="159">
        <f t="shared" ref="AL35:AL41" si="24">Y35-$U35</f>
        <v>0</v>
      </c>
    </row>
    <row r="36" spans="1:38" ht="37.5">
      <c r="A36" s="115" t="s">
        <v>106</v>
      </c>
      <c r="B36" s="141" t="s">
        <v>107</v>
      </c>
      <c r="C36" s="163">
        <f>C19</f>
        <v>54.5</v>
      </c>
      <c r="D36" s="143" t="str">
        <f>D19</f>
        <v>m2</v>
      </c>
      <c r="E36" s="141"/>
      <c r="F36" s="117" t="s">
        <v>108</v>
      </c>
      <c r="G36" s="117" t="s">
        <v>108</v>
      </c>
      <c r="H36" s="117" t="s">
        <v>108</v>
      </c>
      <c r="I36" s="180" t="s">
        <v>108</v>
      </c>
      <c r="J36" s="180" t="s">
        <v>108</v>
      </c>
      <c r="K36" s="143" t="s">
        <v>108</v>
      </c>
      <c r="L36" s="159"/>
      <c r="M36" s="157">
        <f>VLOOKUP(Bungalow!F36,'[1]Elemental Database'!$A$4:$H$239,8,FALSE)</f>
        <v>32.799999999999997</v>
      </c>
      <c r="N36" s="157">
        <f>VLOOKUP(Bungalow!G36,'[1]Elemental Database'!$A$4:$H$239,8,FALSE)</f>
        <v>32.799999999999997</v>
      </c>
      <c r="O36" s="157">
        <f>VLOOKUP(Bungalow!H36,'[1]Elemental Database'!$A$4:$H$239,8,FALSE)</f>
        <v>32.799999999999997</v>
      </c>
      <c r="P36" s="158">
        <f>VLOOKUP(Bungalow!I36,'[1]Elemental Database'!$A$4:$H$239,8,FALSE)</f>
        <v>32.799999999999997</v>
      </c>
      <c r="Q36" s="158">
        <f>VLOOKUP(Bungalow!J36,'[1]Elemental Database'!$A$4:$H$239,8,FALSE)</f>
        <v>32.799999999999997</v>
      </c>
      <c r="R36" s="159">
        <f>VLOOKUP(Bungalow!K36,'[1]Elemental Database'!$A$4:$H$239,8,FALSE)</f>
        <v>32.799999999999997</v>
      </c>
      <c r="S36" s="159"/>
      <c r="T36" s="157">
        <f t="shared" si="21"/>
        <v>1787.6</v>
      </c>
      <c r="U36" s="157">
        <f t="shared" si="21"/>
        <v>1787.6</v>
      </c>
      <c r="V36" s="157">
        <f t="shared" si="21"/>
        <v>1787.6</v>
      </c>
      <c r="W36" s="158">
        <f t="shared" si="21"/>
        <v>1787.6</v>
      </c>
      <c r="X36" s="158">
        <f t="shared" si="21"/>
        <v>1787.6</v>
      </c>
      <c r="Y36" s="159">
        <f t="shared" si="21"/>
        <v>1787.6</v>
      </c>
      <c r="Z36" s="159"/>
      <c r="AA36" s="156">
        <f t="shared" si="22"/>
        <v>0</v>
      </c>
      <c r="AB36" s="157">
        <f t="shared" si="22"/>
        <v>0</v>
      </c>
      <c r="AC36" s="157">
        <f t="shared" si="22"/>
        <v>0</v>
      </c>
      <c r="AD36" s="158">
        <f t="shared" si="22"/>
        <v>0</v>
      </c>
      <c r="AE36" s="158">
        <f t="shared" si="22"/>
        <v>0</v>
      </c>
      <c r="AF36" s="159">
        <f t="shared" si="22"/>
        <v>0</v>
      </c>
      <c r="AG36" s="156">
        <f t="shared" si="23"/>
        <v>0</v>
      </c>
      <c r="AH36" s="157">
        <f t="shared" si="23"/>
        <v>0</v>
      </c>
      <c r="AI36" s="157">
        <f t="shared" si="23"/>
        <v>0</v>
      </c>
      <c r="AJ36" s="158">
        <f t="shared" si="23"/>
        <v>0</v>
      </c>
      <c r="AK36" s="158">
        <f t="shared" si="23"/>
        <v>0</v>
      </c>
      <c r="AL36" s="159">
        <f t="shared" si="24"/>
        <v>0</v>
      </c>
    </row>
    <row r="37" spans="1:38">
      <c r="A37" s="115" t="s">
        <v>109</v>
      </c>
      <c r="B37" s="141" t="s">
        <v>110</v>
      </c>
      <c r="C37" s="163">
        <f>C2</f>
        <v>1</v>
      </c>
      <c r="D37" s="143" t="s">
        <v>73</v>
      </c>
      <c r="E37" s="141"/>
      <c r="F37" s="117" t="s">
        <v>83</v>
      </c>
      <c r="G37" s="117" t="s">
        <v>111</v>
      </c>
      <c r="H37" s="117" t="s">
        <v>111</v>
      </c>
      <c r="I37" s="180" t="s">
        <v>111</v>
      </c>
      <c r="J37" s="180" t="s">
        <v>111</v>
      </c>
      <c r="K37" s="143" t="s">
        <v>111</v>
      </c>
      <c r="L37" s="159"/>
      <c r="M37" s="157">
        <f>VLOOKUP(Bungalow!F37,'[1]Elemental Database'!$A$4:$H$239,8,FALSE)</f>
        <v>0</v>
      </c>
      <c r="N37" s="157">
        <f>VLOOKUP(Bungalow!G37,'[1]Elemental Database'!$A$4:$H$239,8,FALSE)</f>
        <v>0</v>
      </c>
      <c r="O37" s="157">
        <f>VLOOKUP(Bungalow!H37,'[1]Elemental Database'!$A$4:$H$239,8,FALSE)</f>
        <v>0</v>
      </c>
      <c r="P37" s="158">
        <f>VLOOKUP(Bungalow!I37,'[1]Elemental Database'!$A$4:$H$239,8,FALSE)</f>
        <v>0</v>
      </c>
      <c r="Q37" s="158">
        <f>VLOOKUP(Bungalow!J37,'[1]Elemental Database'!$A$4:$H$239,8,FALSE)</f>
        <v>0</v>
      </c>
      <c r="R37" s="159">
        <f>VLOOKUP(Bungalow!K37,'[1]Elemental Database'!$A$4:$H$239,8,FALSE)</f>
        <v>0</v>
      </c>
      <c r="S37" s="159"/>
      <c r="T37" s="157">
        <f t="shared" si="21"/>
        <v>0</v>
      </c>
      <c r="U37" s="157">
        <f t="shared" si="21"/>
        <v>0</v>
      </c>
      <c r="V37" s="157">
        <f t="shared" si="21"/>
        <v>0</v>
      </c>
      <c r="W37" s="158">
        <f t="shared" si="21"/>
        <v>0</v>
      </c>
      <c r="X37" s="158">
        <f t="shared" si="21"/>
        <v>0</v>
      </c>
      <c r="Y37" s="159">
        <f t="shared" si="21"/>
        <v>0</v>
      </c>
      <c r="Z37" s="159"/>
      <c r="AA37" s="156">
        <f t="shared" si="22"/>
        <v>0</v>
      </c>
      <c r="AB37" s="157">
        <f t="shared" si="22"/>
        <v>0</v>
      </c>
      <c r="AC37" s="157">
        <f t="shared" si="22"/>
        <v>0</v>
      </c>
      <c r="AD37" s="158">
        <f t="shared" si="22"/>
        <v>0</v>
      </c>
      <c r="AE37" s="158">
        <f t="shared" si="22"/>
        <v>0</v>
      </c>
      <c r="AF37" s="159">
        <f t="shared" si="22"/>
        <v>0</v>
      </c>
      <c r="AG37" s="156">
        <f t="shared" si="23"/>
        <v>0</v>
      </c>
      <c r="AH37" s="157">
        <f t="shared" si="23"/>
        <v>0</v>
      </c>
      <c r="AI37" s="157">
        <f t="shared" si="23"/>
        <v>0</v>
      </c>
      <c r="AJ37" s="158">
        <f t="shared" si="23"/>
        <v>0</v>
      </c>
      <c r="AK37" s="158">
        <f t="shared" si="23"/>
        <v>0</v>
      </c>
      <c r="AL37" s="159">
        <f t="shared" si="24"/>
        <v>0</v>
      </c>
    </row>
    <row r="38" spans="1:38" ht="25">
      <c r="A38" s="115" t="s">
        <v>112</v>
      </c>
      <c r="B38" s="141" t="s">
        <v>113</v>
      </c>
      <c r="C38" s="163">
        <v>1</v>
      </c>
      <c r="D38" s="143" t="s">
        <v>73</v>
      </c>
      <c r="E38" s="141"/>
      <c r="F38" s="117" t="s">
        <v>114</v>
      </c>
      <c r="G38" s="117" t="s">
        <v>111</v>
      </c>
      <c r="H38" s="117" t="s">
        <v>111</v>
      </c>
      <c r="I38" s="180" t="s">
        <v>111</v>
      </c>
      <c r="J38" s="180" t="s">
        <v>111</v>
      </c>
      <c r="K38" s="143" t="s">
        <v>111</v>
      </c>
      <c r="L38" s="159"/>
      <c r="M38" s="157">
        <f>VLOOKUP(Bungalow!F38,'[1]Elemental Database'!$A$4:$H$239,8,FALSE)</f>
        <v>489.81333333333339</v>
      </c>
      <c r="N38" s="157">
        <f>VLOOKUP(Bungalow!G38,'[1]Elemental Database'!$A$4:$H$239,8,FALSE)</f>
        <v>0</v>
      </c>
      <c r="O38" s="157">
        <f>VLOOKUP(Bungalow!H38,'[1]Elemental Database'!$A$4:$H$239,8,FALSE)</f>
        <v>0</v>
      </c>
      <c r="P38" s="158">
        <f>VLOOKUP(Bungalow!I38,'[1]Elemental Database'!$A$4:$H$239,8,FALSE)</f>
        <v>0</v>
      </c>
      <c r="Q38" s="158">
        <f>VLOOKUP(Bungalow!J38,'[1]Elemental Database'!$A$4:$H$239,8,FALSE)</f>
        <v>0</v>
      </c>
      <c r="R38" s="159">
        <f>VLOOKUP(Bungalow!K38,'[1]Elemental Database'!$A$4:$H$239,8,FALSE)</f>
        <v>0</v>
      </c>
      <c r="S38" s="159"/>
      <c r="T38" s="157">
        <f t="shared" si="21"/>
        <v>489.81333333333339</v>
      </c>
      <c r="U38" s="157">
        <f t="shared" si="21"/>
        <v>0</v>
      </c>
      <c r="V38" s="157">
        <f t="shared" si="21"/>
        <v>0</v>
      </c>
      <c r="W38" s="158">
        <f t="shared" si="21"/>
        <v>0</v>
      </c>
      <c r="X38" s="158">
        <f t="shared" si="21"/>
        <v>0</v>
      </c>
      <c r="Y38" s="159">
        <f t="shared" si="21"/>
        <v>0</v>
      </c>
      <c r="Z38" s="159"/>
      <c r="AA38" s="156">
        <f t="shared" si="22"/>
        <v>0</v>
      </c>
      <c r="AB38" s="157">
        <f t="shared" si="22"/>
        <v>-489.81333333333339</v>
      </c>
      <c r="AC38" s="157">
        <f t="shared" si="22"/>
        <v>-489.81333333333339</v>
      </c>
      <c r="AD38" s="158">
        <f t="shared" si="22"/>
        <v>-489.81333333333339</v>
      </c>
      <c r="AE38" s="158">
        <f t="shared" si="22"/>
        <v>-489.81333333333339</v>
      </c>
      <c r="AF38" s="159">
        <f t="shared" si="22"/>
        <v>-489.81333333333339</v>
      </c>
      <c r="AG38" s="156">
        <f t="shared" si="23"/>
        <v>489.81333333333339</v>
      </c>
      <c r="AH38" s="157">
        <f t="shared" si="23"/>
        <v>0</v>
      </c>
      <c r="AI38" s="157">
        <f t="shared" si="23"/>
        <v>0</v>
      </c>
      <c r="AJ38" s="158">
        <f t="shared" si="23"/>
        <v>0</v>
      </c>
      <c r="AK38" s="158">
        <f t="shared" si="23"/>
        <v>0</v>
      </c>
      <c r="AL38" s="159">
        <f t="shared" si="24"/>
        <v>0</v>
      </c>
    </row>
    <row r="39" spans="1:38" ht="25">
      <c r="A39" s="115" t="s">
        <v>112</v>
      </c>
      <c r="B39" s="141" t="s">
        <v>115</v>
      </c>
      <c r="C39" s="163">
        <v>1</v>
      </c>
      <c r="D39" s="143" t="s">
        <v>73</v>
      </c>
      <c r="E39" s="141"/>
      <c r="F39" s="181" t="s">
        <v>111</v>
      </c>
      <c r="G39" s="117" t="s">
        <v>111</v>
      </c>
      <c r="H39" s="117" t="s">
        <v>111</v>
      </c>
      <c r="I39" s="180" t="s">
        <v>111</v>
      </c>
      <c r="J39" s="180" t="s">
        <v>111</v>
      </c>
      <c r="K39" s="143" t="s">
        <v>111</v>
      </c>
      <c r="L39" s="159"/>
      <c r="M39" s="157">
        <f>VLOOKUP(Bungalow!F39,'[1]Elemental Database'!$A$4:$H$239,8,FALSE)</f>
        <v>0</v>
      </c>
      <c r="N39" s="157">
        <f>VLOOKUP(Bungalow!G39,'[1]Elemental Database'!$A$4:$H$239,8,FALSE)</f>
        <v>0</v>
      </c>
      <c r="O39" s="157">
        <f>VLOOKUP(Bungalow!H39,'[1]Elemental Database'!$A$4:$H$239,8,FALSE)</f>
        <v>0</v>
      </c>
      <c r="P39" s="158">
        <f>VLOOKUP(Bungalow!I39,'[1]Elemental Database'!$A$4:$H$239,8,FALSE)</f>
        <v>0</v>
      </c>
      <c r="Q39" s="158">
        <f>VLOOKUP(Bungalow!J39,'[1]Elemental Database'!$A$4:$H$239,8,FALSE)</f>
        <v>0</v>
      </c>
      <c r="R39" s="159">
        <f>VLOOKUP(Bungalow!K39,'[1]Elemental Database'!$A$4:$H$239,8,FALSE)</f>
        <v>0</v>
      </c>
      <c r="S39" s="159"/>
      <c r="T39" s="157">
        <f t="shared" si="21"/>
        <v>0</v>
      </c>
      <c r="U39" s="157">
        <f t="shared" si="21"/>
        <v>0</v>
      </c>
      <c r="V39" s="157">
        <f t="shared" si="21"/>
        <v>0</v>
      </c>
      <c r="W39" s="158">
        <f t="shared" si="21"/>
        <v>0</v>
      </c>
      <c r="X39" s="158">
        <f t="shared" si="21"/>
        <v>0</v>
      </c>
      <c r="Y39" s="159">
        <f t="shared" si="21"/>
        <v>0</v>
      </c>
      <c r="Z39" s="159"/>
      <c r="AA39" s="156">
        <f t="shared" si="22"/>
        <v>0</v>
      </c>
      <c r="AB39" s="157">
        <f t="shared" si="22"/>
        <v>0</v>
      </c>
      <c r="AC39" s="157">
        <f t="shared" si="22"/>
        <v>0</v>
      </c>
      <c r="AD39" s="158">
        <f t="shared" si="22"/>
        <v>0</v>
      </c>
      <c r="AE39" s="158">
        <f t="shared" si="22"/>
        <v>0</v>
      </c>
      <c r="AF39" s="159">
        <f t="shared" si="22"/>
        <v>0</v>
      </c>
      <c r="AG39" s="156">
        <f t="shared" si="23"/>
        <v>0</v>
      </c>
      <c r="AH39" s="157">
        <f t="shared" si="23"/>
        <v>0</v>
      </c>
      <c r="AI39" s="157">
        <f t="shared" si="23"/>
        <v>0</v>
      </c>
      <c r="AJ39" s="158">
        <f t="shared" si="23"/>
        <v>0</v>
      </c>
      <c r="AK39" s="158">
        <f t="shared" si="23"/>
        <v>0</v>
      </c>
      <c r="AL39" s="159">
        <f t="shared" si="24"/>
        <v>0</v>
      </c>
    </row>
    <row r="40" spans="1:38">
      <c r="A40" s="115" t="s">
        <v>116</v>
      </c>
      <c r="B40" s="141" t="s">
        <v>117</v>
      </c>
      <c r="C40" s="163"/>
      <c r="D40" s="143" t="s">
        <v>73</v>
      </c>
      <c r="E40" s="141"/>
      <c r="F40" s="181" t="s">
        <v>111</v>
      </c>
      <c r="G40" s="117" t="s">
        <v>111</v>
      </c>
      <c r="H40" s="117" t="s">
        <v>111</v>
      </c>
      <c r="I40" s="180" t="s">
        <v>111</v>
      </c>
      <c r="J40" s="180" t="s">
        <v>111</v>
      </c>
      <c r="K40" s="143" t="s">
        <v>111</v>
      </c>
      <c r="L40" s="159"/>
      <c r="M40" s="157">
        <f>VLOOKUP(Bungalow!F40,'[1]Elemental Database'!$A$4:$H$239,8,FALSE)</f>
        <v>0</v>
      </c>
      <c r="N40" s="157">
        <f>VLOOKUP(Bungalow!G40,'[1]Elemental Database'!$A$4:$H$239,8,FALSE)</f>
        <v>0</v>
      </c>
      <c r="O40" s="157">
        <f>VLOOKUP(Bungalow!H40,'[1]Elemental Database'!$A$4:$H$239,8,FALSE)</f>
        <v>0</v>
      </c>
      <c r="P40" s="158">
        <f>VLOOKUP(Bungalow!I40,'[1]Elemental Database'!$A$4:$H$239,8,FALSE)</f>
        <v>0</v>
      </c>
      <c r="Q40" s="158">
        <f>VLOOKUP(Bungalow!J40,'[1]Elemental Database'!$A$4:$H$239,8,FALSE)</f>
        <v>0</v>
      </c>
      <c r="R40" s="159">
        <f>VLOOKUP(Bungalow!K40,'[1]Elemental Database'!$A$4:$H$239,8,FALSE)</f>
        <v>0</v>
      </c>
      <c r="S40" s="159"/>
      <c r="T40" s="157">
        <f t="shared" si="21"/>
        <v>0</v>
      </c>
      <c r="U40" s="157">
        <f t="shared" si="21"/>
        <v>0</v>
      </c>
      <c r="V40" s="157">
        <f t="shared" si="21"/>
        <v>0</v>
      </c>
      <c r="W40" s="158">
        <f t="shared" si="21"/>
        <v>0</v>
      </c>
      <c r="X40" s="158">
        <f t="shared" si="21"/>
        <v>0</v>
      </c>
      <c r="Y40" s="159">
        <f t="shared" si="21"/>
        <v>0</v>
      </c>
      <c r="Z40" s="159"/>
      <c r="AA40" s="156">
        <f t="shared" si="22"/>
        <v>0</v>
      </c>
      <c r="AB40" s="157">
        <f t="shared" si="22"/>
        <v>0</v>
      </c>
      <c r="AC40" s="157">
        <f t="shared" si="22"/>
        <v>0</v>
      </c>
      <c r="AD40" s="158">
        <f t="shared" si="22"/>
        <v>0</v>
      </c>
      <c r="AE40" s="158">
        <f t="shared" si="22"/>
        <v>0</v>
      </c>
      <c r="AF40" s="159">
        <f t="shared" si="22"/>
        <v>0</v>
      </c>
      <c r="AG40" s="156">
        <f t="shared" si="23"/>
        <v>0</v>
      </c>
      <c r="AH40" s="157">
        <f t="shared" si="23"/>
        <v>0</v>
      </c>
      <c r="AI40" s="157">
        <f t="shared" si="23"/>
        <v>0</v>
      </c>
      <c r="AJ40" s="158">
        <f t="shared" si="23"/>
        <v>0</v>
      </c>
      <c r="AK40" s="158">
        <f t="shared" si="23"/>
        <v>0</v>
      </c>
      <c r="AL40" s="159">
        <f t="shared" si="24"/>
        <v>0</v>
      </c>
    </row>
    <row r="41" spans="1:38" ht="38" thickBot="1">
      <c r="A41" s="115" t="s">
        <v>118</v>
      </c>
      <c r="B41" s="141" t="s">
        <v>119</v>
      </c>
      <c r="C41" s="163">
        <f>C2</f>
        <v>1</v>
      </c>
      <c r="D41" s="143" t="s">
        <v>73</v>
      </c>
      <c r="E41" s="182"/>
      <c r="F41" s="183" t="s">
        <v>111</v>
      </c>
      <c r="G41" s="184" t="s">
        <v>120</v>
      </c>
      <c r="H41" s="184" t="s">
        <v>120</v>
      </c>
      <c r="I41" s="185" t="s">
        <v>120</v>
      </c>
      <c r="J41" s="185" t="s">
        <v>120</v>
      </c>
      <c r="K41" s="186" t="s">
        <v>120</v>
      </c>
      <c r="L41" s="159"/>
      <c r="M41" s="157">
        <f>VLOOKUP(Bungalow!F41,'[1]Elemental Database'!$A$4:$H$239,8,FALSE)</f>
        <v>0</v>
      </c>
      <c r="N41" s="157">
        <f>VLOOKUP(Bungalow!G41,'[1]Elemental Database'!$A$4:$H$239,8,FALSE)</f>
        <v>104.08533333333334</v>
      </c>
      <c r="O41" s="157">
        <f>VLOOKUP(Bungalow!H41,'[1]Elemental Database'!$A$4:$H$239,8,FALSE)</f>
        <v>104.08533333333334</v>
      </c>
      <c r="P41" s="158">
        <f>VLOOKUP(Bungalow!I41,'[1]Elemental Database'!$A$4:$H$239,8,FALSE)</f>
        <v>104.08533333333334</v>
      </c>
      <c r="Q41" s="158">
        <f>VLOOKUP(Bungalow!J41,'[1]Elemental Database'!$A$4:$H$239,8,FALSE)</f>
        <v>104.08533333333334</v>
      </c>
      <c r="R41" s="159">
        <f>VLOOKUP(Bungalow!K41,'[1]Elemental Database'!$A$4:$H$239,8,FALSE)</f>
        <v>104.08533333333334</v>
      </c>
      <c r="S41" s="159"/>
      <c r="T41" s="157">
        <f t="shared" si="21"/>
        <v>0</v>
      </c>
      <c r="U41" s="157">
        <f t="shared" si="21"/>
        <v>104.08533333333334</v>
      </c>
      <c r="V41" s="157">
        <f t="shared" si="21"/>
        <v>104.08533333333334</v>
      </c>
      <c r="W41" s="158">
        <f t="shared" si="21"/>
        <v>104.08533333333334</v>
      </c>
      <c r="X41" s="158">
        <f t="shared" si="21"/>
        <v>104.08533333333334</v>
      </c>
      <c r="Y41" s="159">
        <f t="shared" si="21"/>
        <v>104.08533333333334</v>
      </c>
      <c r="Z41" s="159"/>
      <c r="AA41" s="187">
        <f t="shared" si="22"/>
        <v>0</v>
      </c>
      <c r="AB41" s="188">
        <f t="shared" si="22"/>
        <v>104.08533333333334</v>
      </c>
      <c r="AC41" s="188">
        <f t="shared" si="22"/>
        <v>104.08533333333334</v>
      </c>
      <c r="AD41" s="189">
        <f t="shared" si="22"/>
        <v>104.08533333333334</v>
      </c>
      <c r="AE41" s="189">
        <f t="shared" si="22"/>
        <v>104.08533333333334</v>
      </c>
      <c r="AF41" s="190">
        <f t="shared" si="22"/>
        <v>104.08533333333334</v>
      </c>
      <c r="AG41" s="156">
        <f t="shared" si="23"/>
        <v>-104.08533333333334</v>
      </c>
      <c r="AH41" s="157">
        <f t="shared" si="23"/>
        <v>0</v>
      </c>
      <c r="AI41" s="188">
        <f t="shared" si="23"/>
        <v>0</v>
      </c>
      <c r="AJ41" s="189">
        <f t="shared" si="23"/>
        <v>0</v>
      </c>
      <c r="AK41" s="189">
        <f t="shared" si="23"/>
        <v>0</v>
      </c>
      <c r="AL41" s="190">
        <f t="shared" si="24"/>
        <v>0</v>
      </c>
    </row>
    <row r="42" spans="1:38" ht="13.5" thickBot="1">
      <c r="B42" s="167" t="s">
        <v>97</v>
      </c>
      <c r="C42" s="167"/>
      <c r="D42" s="167"/>
      <c r="E42" s="167"/>
      <c r="F42" s="191"/>
      <c r="G42" s="167"/>
      <c r="H42" s="167"/>
      <c r="I42" s="167"/>
      <c r="J42" s="167"/>
      <c r="K42" s="192"/>
      <c r="L42" s="192"/>
      <c r="M42" s="191"/>
      <c r="N42" s="167"/>
      <c r="O42" s="167"/>
      <c r="P42" s="167"/>
      <c r="Q42" s="167"/>
      <c r="R42" s="167"/>
      <c r="S42" s="192"/>
      <c r="T42" s="193">
        <f>SUM(T35:T41)</f>
        <v>3917.4133333333334</v>
      </c>
      <c r="U42" s="193">
        <f>SUM(U35:U41)</f>
        <v>8845.2853333333333</v>
      </c>
      <c r="V42" s="193">
        <f t="shared" ref="V42:W42" si="25">SUM(V35:V41)</f>
        <v>8845.2853333333333</v>
      </c>
      <c r="W42" s="193">
        <f t="shared" si="25"/>
        <v>8845.2853333333333</v>
      </c>
      <c r="X42" s="193">
        <f>SUM(X35:X41)</f>
        <v>8845.2853333333333</v>
      </c>
      <c r="Y42" s="194">
        <f>SUM(Y35:Y41)</f>
        <v>8845.2853333333333</v>
      </c>
      <c r="Z42" s="168"/>
      <c r="AA42" s="195">
        <f t="shared" si="22"/>
        <v>0</v>
      </c>
      <c r="AB42" s="195">
        <f t="shared" si="22"/>
        <v>4927.8719999999994</v>
      </c>
      <c r="AC42" s="195">
        <f t="shared" si="22"/>
        <v>4927.8719999999994</v>
      </c>
      <c r="AD42" s="195">
        <f t="shared" si="22"/>
        <v>4927.8719999999994</v>
      </c>
      <c r="AE42" s="195">
        <f t="shared" si="22"/>
        <v>4927.8719999999994</v>
      </c>
      <c r="AF42" s="196">
        <f t="shared" si="22"/>
        <v>4927.8719999999994</v>
      </c>
      <c r="AG42" s="194"/>
      <c r="AH42" s="194"/>
      <c r="AI42" s="194"/>
      <c r="AJ42" s="194"/>
      <c r="AK42" s="194"/>
      <c r="AL42" s="194"/>
    </row>
    <row r="43" spans="1:38" ht="13.5" thickBot="1">
      <c r="B43" s="167" t="s">
        <v>98</v>
      </c>
      <c r="C43" s="167"/>
      <c r="D43" s="167"/>
      <c r="E43" s="167"/>
      <c r="F43" s="197"/>
      <c r="G43" s="198"/>
      <c r="H43" s="198"/>
      <c r="I43" s="198"/>
      <c r="J43" s="198"/>
      <c r="K43" s="199"/>
      <c r="L43" s="199"/>
      <c r="M43" s="197"/>
      <c r="N43" s="198"/>
      <c r="O43" s="198"/>
      <c r="P43" s="198"/>
      <c r="Q43" s="198"/>
      <c r="R43" s="198"/>
      <c r="S43" s="199"/>
      <c r="T43" s="197"/>
      <c r="U43" s="200">
        <f>U42-$T$42</f>
        <v>4927.8719999999994</v>
      </c>
      <c r="V43" s="200">
        <f t="shared" ref="V43:W43" si="26">V42-$T$42</f>
        <v>4927.8719999999994</v>
      </c>
      <c r="W43" s="200">
        <f t="shared" si="26"/>
        <v>4927.8719999999994</v>
      </c>
      <c r="X43" s="200">
        <f>X42-$T$42</f>
        <v>4927.8719999999994</v>
      </c>
      <c r="Y43" s="200">
        <f>Y42-$T$42</f>
        <v>4927.8719999999994</v>
      </c>
      <c r="Z43" s="201"/>
      <c r="AA43" s="197">
        <f>SUM(AA35:AA41)</f>
        <v>0</v>
      </c>
      <c r="AB43" s="195">
        <f>SUM(AB35:AB41)</f>
        <v>4927.8720000000003</v>
      </c>
      <c r="AC43" s="195">
        <f t="shared" ref="AC43:AD43" si="27">SUM(AC35:AC41)</f>
        <v>4927.8720000000003</v>
      </c>
      <c r="AD43" s="195">
        <f t="shared" si="27"/>
        <v>4927.8720000000003</v>
      </c>
      <c r="AE43" s="195">
        <f>SUM(AE35:AE41)</f>
        <v>4927.8720000000003</v>
      </c>
      <c r="AF43" s="201">
        <f>SUM(AF35:AF41)</f>
        <v>4927.8720000000003</v>
      </c>
      <c r="AG43" s="200">
        <f t="shared" ref="AG43:AH43" si="28">SUM(AG35:AG41)</f>
        <v>-4927.8720000000003</v>
      </c>
      <c r="AH43" s="200">
        <f t="shared" si="28"/>
        <v>0</v>
      </c>
      <c r="AI43" s="200">
        <f>SUM(AI35:AI41)</f>
        <v>0</v>
      </c>
      <c r="AJ43" s="200">
        <f>SUM(AJ35:AJ41)</f>
        <v>0</v>
      </c>
      <c r="AK43" s="200">
        <f>SUM(AK35:AK41)</f>
        <v>0</v>
      </c>
      <c r="AL43" s="200">
        <f t="shared" ref="AL43" si="29">SUM(AL35:AL41)</f>
        <v>0</v>
      </c>
    </row>
    <row r="44" spans="1:38">
      <c r="U44" s="157"/>
    </row>
    <row r="46" spans="1:38" hidden="1"/>
    <row r="47" spans="1:38" hidden="1">
      <c r="G47" s="249" t="s">
        <v>121</v>
      </c>
      <c r="H47" s="249"/>
      <c r="I47" s="249"/>
      <c r="J47" s="249"/>
      <c r="K47" s="249"/>
      <c r="L47" s="249"/>
      <c r="M47" s="249"/>
    </row>
    <row r="48" spans="1:38" hidden="1"/>
    <row r="49" spans="6:18" hidden="1">
      <c r="L49" s="117" t="str">
        <f>F5</f>
        <v>Building Regulations Part L</v>
      </c>
      <c r="M49" s="117" t="str">
        <f>G5</f>
        <v>Future Homes Standard</v>
      </c>
      <c r="N49" s="117" t="str">
        <f>H5</f>
        <v>Level 1a
(SHD 30)</v>
      </c>
    </row>
    <row r="50" spans="6:18" hidden="1">
      <c r="L50" s="157">
        <f>T29</f>
        <v>51512.123591641794</v>
      </c>
      <c r="M50" s="157">
        <f>U29</f>
        <v>52832.214003261695</v>
      </c>
      <c r="N50" s="157">
        <f>V29</f>
        <v>56714.722626509611</v>
      </c>
    </row>
    <row r="51" spans="6:18" hidden="1">
      <c r="F51" s="117" t="str">
        <f>F34</f>
        <v>Gas boiler</v>
      </c>
      <c r="G51" s="157">
        <f>T42</f>
        <v>3917.4133333333334</v>
      </c>
      <c r="H51" s="157"/>
      <c r="I51" s="157"/>
      <c r="J51" s="157"/>
      <c r="L51" s="157">
        <f t="shared" ref="L51:N53" si="30">L$50+$G51</f>
        <v>55429.536924975124</v>
      </c>
      <c r="M51" s="157">
        <f t="shared" si="30"/>
        <v>56749.627336595026</v>
      </c>
      <c r="N51" s="157">
        <f t="shared" si="30"/>
        <v>60632.135959842941</v>
      </c>
    </row>
    <row r="52" spans="6:18" hidden="1">
      <c r="F52" s="117" t="str">
        <f>G34</f>
        <v>Future Homes Standard</v>
      </c>
      <c r="G52" s="157">
        <f>U42</f>
        <v>8845.2853333333333</v>
      </c>
      <c r="H52" s="157"/>
      <c r="I52" s="157"/>
      <c r="J52" s="157"/>
      <c r="L52" s="157">
        <f t="shared" si="30"/>
        <v>60357.408924975127</v>
      </c>
      <c r="M52" s="157">
        <f t="shared" si="30"/>
        <v>61677.499336595029</v>
      </c>
      <c r="N52" s="157">
        <f t="shared" si="30"/>
        <v>65560.007959842944</v>
      </c>
    </row>
    <row r="53" spans="6:18" ht="25" hidden="1">
      <c r="F53" s="117" t="str">
        <f>H34</f>
        <v>Level 1a
(SHD 30)</v>
      </c>
      <c r="G53" s="157">
        <f>V42</f>
        <v>8845.2853333333333</v>
      </c>
      <c r="H53" s="157"/>
      <c r="I53" s="157"/>
      <c r="J53" s="157"/>
      <c r="L53" s="157">
        <f t="shared" si="30"/>
        <v>60357.408924975127</v>
      </c>
      <c r="M53" s="157">
        <f t="shared" si="30"/>
        <v>61677.499336595029</v>
      </c>
      <c r="N53" s="157">
        <f t="shared" si="30"/>
        <v>65560.007959842944</v>
      </c>
    </row>
    <row r="54" spans="6:18" hidden="1">
      <c r="G54" s="249" t="s">
        <v>122</v>
      </c>
      <c r="H54" s="249"/>
      <c r="I54" s="249"/>
      <c r="J54" s="249"/>
      <c r="K54" s="249"/>
      <c r="L54" s="249"/>
      <c r="M54" s="249"/>
    </row>
    <row r="55" spans="6:18" hidden="1">
      <c r="F55" s="117" t="e">
        <f>#REF!</f>
        <v>#REF!</v>
      </c>
      <c r="G55" s="202" t="e">
        <f>#REF!</f>
        <v>#REF!</v>
      </c>
      <c r="H55" s="202"/>
      <c r="I55" s="202"/>
      <c r="J55" s="202"/>
    </row>
    <row r="56" spans="6:18" hidden="1">
      <c r="L56" s="117" t="str">
        <f>L49</f>
        <v>Building Regulations Part L</v>
      </c>
      <c r="M56" s="117" t="str">
        <f>M49</f>
        <v>Future Homes Standard</v>
      </c>
      <c r="N56" s="117" t="str">
        <f>N49</f>
        <v>Level 1a
(SHD 30)</v>
      </c>
    </row>
    <row r="57" spans="6:18" hidden="1">
      <c r="L57" s="157" t="e">
        <f>L50*$G$55</f>
        <v>#REF!</v>
      </c>
      <c r="M57" s="157" t="e">
        <f>M50*$G$55</f>
        <v>#REF!</v>
      </c>
      <c r="N57" s="157" t="e">
        <f>N50*G55</f>
        <v>#REF!</v>
      </c>
    </row>
    <row r="58" spans="6:18" hidden="1">
      <c r="F58" s="117" t="str">
        <f>F51</f>
        <v>Gas boiler</v>
      </c>
      <c r="G58" s="157" t="e">
        <f>G51*$G$55</f>
        <v>#REF!</v>
      </c>
      <c r="H58" s="157"/>
      <c r="I58" s="157"/>
      <c r="J58" s="157"/>
      <c r="L58" s="157" t="e">
        <f>L$57+$G58</f>
        <v>#REF!</v>
      </c>
      <c r="M58" s="157" t="e">
        <f>M$57+$G58</f>
        <v>#REF!</v>
      </c>
      <c r="N58" s="157" t="e">
        <f>N$57+$G58</f>
        <v>#REF!</v>
      </c>
    </row>
    <row r="59" spans="6:18" hidden="1">
      <c r="F59" s="117" t="str">
        <f>F52</f>
        <v>Future Homes Standard</v>
      </c>
      <c r="G59" s="157" t="e">
        <f>G52*$G$55</f>
        <v>#REF!</v>
      </c>
      <c r="H59" s="157"/>
      <c r="I59" s="157"/>
      <c r="J59" s="157"/>
      <c r="L59" s="157" t="e">
        <f>L$57+$G59</f>
        <v>#REF!</v>
      </c>
      <c r="M59" s="157" t="e">
        <f t="shared" ref="M59:N59" si="31">M$57+$G59</f>
        <v>#REF!</v>
      </c>
      <c r="N59" s="157" t="e">
        <f t="shared" si="31"/>
        <v>#REF!</v>
      </c>
    </row>
    <row r="60" spans="6:18" ht="25" hidden="1">
      <c r="F60" s="117" t="str">
        <f>F53</f>
        <v>Level 1a
(SHD 30)</v>
      </c>
      <c r="G60" s="157" t="e">
        <f>G53*$G$55</f>
        <v>#REF!</v>
      </c>
      <c r="H60" s="157"/>
      <c r="I60" s="157"/>
      <c r="J60" s="157"/>
      <c r="L60" s="157" t="e">
        <f>L$57+$G60</f>
        <v>#REF!</v>
      </c>
      <c r="M60" s="157" t="e">
        <f>M$57+$G60</f>
        <v>#REF!</v>
      </c>
      <c r="N60" s="157" t="e">
        <f>N$57+$G60</f>
        <v>#REF!</v>
      </c>
    </row>
    <row r="61" spans="6:18" hidden="1">
      <c r="G61" s="249" t="s">
        <v>123</v>
      </c>
      <c r="H61" s="249"/>
      <c r="I61" s="249"/>
      <c r="J61" s="249"/>
      <c r="K61" s="249"/>
      <c r="L61" s="249"/>
      <c r="M61" s="249"/>
    </row>
    <row r="62" spans="6:18" hidden="1">
      <c r="F62" s="117" t="s">
        <v>124</v>
      </c>
      <c r="G62" s="202"/>
      <c r="H62" s="202"/>
      <c r="I62" s="202"/>
      <c r="J62" s="202"/>
    </row>
    <row r="63" spans="6:18" hidden="1">
      <c r="F63" s="117" t="s">
        <v>125</v>
      </c>
      <c r="G63" s="202"/>
      <c r="H63" s="202"/>
      <c r="I63" s="202"/>
      <c r="J63" s="202"/>
    </row>
    <row r="64" spans="6:18" hidden="1">
      <c r="F64" s="117" t="s">
        <v>126</v>
      </c>
      <c r="G64" s="202"/>
      <c r="H64" s="202"/>
      <c r="I64" s="202"/>
      <c r="J64" s="202"/>
      <c r="R64" s="203"/>
    </row>
    <row r="65" spans="3:14" hidden="1">
      <c r="L65" s="117" t="str">
        <f>L56</f>
        <v>Building Regulations Part L</v>
      </c>
      <c r="M65" s="117" t="str">
        <f>M56</f>
        <v>Future Homes Standard</v>
      </c>
      <c r="N65" s="117" t="str">
        <f>N56</f>
        <v>Level 1a
(SHD 30)</v>
      </c>
    </row>
    <row r="66" spans="3:14" hidden="1">
      <c r="L66" s="157" t="e">
        <f>L57+(L57*SUM($G$62:$G$64))</f>
        <v>#REF!</v>
      </c>
      <c r="M66" s="157" t="e">
        <f>M57+(M57*SUM($G$62:$G$64))</f>
        <v>#REF!</v>
      </c>
      <c r="N66" s="157" t="e">
        <f>N57+(N57*SUM($G$62:$G$64))</f>
        <v>#REF!</v>
      </c>
    </row>
    <row r="67" spans="3:14" hidden="1">
      <c r="F67" s="117" t="str">
        <f>F58</f>
        <v>Gas boiler</v>
      </c>
      <c r="G67" s="157" t="e">
        <f>G58+(G58*SUM($G$62:$G$64))</f>
        <v>#REF!</v>
      </c>
      <c r="H67" s="157"/>
      <c r="I67" s="157"/>
      <c r="J67" s="157"/>
      <c r="L67" s="157" t="e">
        <f>L$66+$G67</f>
        <v>#REF!</v>
      </c>
      <c r="M67" s="157" t="e">
        <f>M$66+$G67</f>
        <v>#REF!</v>
      </c>
      <c r="N67" s="157" t="e">
        <f>N58+(N58*SUM($G$62:$G$64))</f>
        <v>#REF!</v>
      </c>
    </row>
    <row r="68" spans="3:14" hidden="1">
      <c r="F68" s="117" t="str">
        <f>F59</f>
        <v>Future Homes Standard</v>
      </c>
      <c r="G68" s="157" t="e">
        <f>G59+(G59*SUM($G$62:$G$64))</f>
        <v>#REF!</v>
      </c>
      <c r="H68" s="157"/>
      <c r="I68" s="157"/>
      <c r="J68" s="157"/>
      <c r="L68" s="157" t="e">
        <f>L$66+$G68</f>
        <v>#REF!</v>
      </c>
      <c r="M68" s="157" t="e">
        <f t="shared" ref="M68:N68" si="32">M$66+$G68</f>
        <v>#REF!</v>
      </c>
      <c r="N68" s="157" t="e">
        <f t="shared" si="32"/>
        <v>#REF!</v>
      </c>
    </row>
    <row r="69" spans="3:14" hidden="1">
      <c r="C69" s="204" t="s">
        <v>127</v>
      </c>
      <c r="D69" s="205" t="e">
        <f>L67</f>
        <v>#REF!</v>
      </c>
      <c r="F69" s="117" t="str">
        <f>F60</f>
        <v>Level 1a
(SHD 30)</v>
      </c>
      <c r="G69" s="157" t="e">
        <f>G60+(G60*SUM($G$62:$G$64))</f>
        <v>#REF!</v>
      </c>
      <c r="H69" s="157"/>
      <c r="I69" s="157"/>
      <c r="J69" s="157"/>
      <c r="L69" s="157" t="e">
        <f>L$66+$G69</f>
        <v>#REF!</v>
      </c>
      <c r="M69" s="157" t="e">
        <f>M$66+$G69</f>
        <v>#REF!</v>
      </c>
      <c r="N69" s="157" t="e">
        <f>N$66+$G69</f>
        <v>#REF!</v>
      </c>
    </row>
    <row r="70" spans="3:14" hidden="1">
      <c r="G70" s="249" t="s">
        <v>128</v>
      </c>
      <c r="H70" s="249"/>
      <c r="I70" s="249"/>
      <c r="J70" s="249"/>
      <c r="K70" s="249"/>
      <c r="L70" s="249"/>
      <c r="M70" s="249"/>
    </row>
    <row r="71" spans="3:14" hidden="1">
      <c r="L71" s="117" t="str">
        <f>L49</f>
        <v>Building Regulations Part L</v>
      </c>
      <c r="M71" s="117" t="str">
        <f>M49</f>
        <v>Future Homes Standard</v>
      </c>
      <c r="N71" s="117" t="str">
        <f>N49</f>
        <v>Level 1a
(SHD 30)</v>
      </c>
    </row>
    <row r="72" spans="3:14" hidden="1">
      <c r="F72" s="117" t="str">
        <f>F51</f>
        <v>Gas boiler</v>
      </c>
      <c r="L72" s="157" t="e">
        <f>L67-$D$69</f>
        <v>#REF!</v>
      </c>
      <c r="M72" s="157" t="e">
        <f>M67-$D$69</f>
        <v>#REF!</v>
      </c>
      <c r="N72" s="157" t="e">
        <f>N67-$D$69</f>
        <v>#REF!</v>
      </c>
    </row>
    <row r="73" spans="3:14" hidden="1">
      <c r="F73" s="117" t="str">
        <f>F52</f>
        <v>Future Homes Standard</v>
      </c>
      <c r="L73" s="157" t="e">
        <f>L68-$D$69</f>
        <v>#REF!</v>
      </c>
      <c r="M73" s="157" t="e">
        <f t="shared" ref="M73:N74" si="33">M68-$D$69</f>
        <v>#REF!</v>
      </c>
      <c r="N73" s="157" t="e">
        <f t="shared" si="33"/>
        <v>#REF!</v>
      </c>
    </row>
    <row r="74" spans="3:14" hidden="1">
      <c r="F74" s="117" t="str">
        <f>F53</f>
        <v>Level 1a
(SHD 30)</v>
      </c>
      <c r="K74" s="157"/>
      <c r="L74" s="157" t="e">
        <f>L69-$D$69</f>
        <v>#REF!</v>
      </c>
      <c r="M74" s="157" t="e">
        <f t="shared" si="33"/>
        <v>#REF!</v>
      </c>
      <c r="N74" s="157" t="e">
        <f t="shared" si="33"/>
        <v>#REF!</v>
      </c>
    </row>
    <row r="75" spans="3:14" hidden="1">
      <c r="G75" s="249" t="s">
        <v>129</v>
      </c>
      <c r="H75" s="249"/>
      <c r="I75" s="249"/>
      <c r="J75" s="249"/>
      <c r="K75" s="249"/>
      <c r="L75" s="249"/>
      <c r="M75" s="249"/>
      <c r="N75" s="157"/>
    </row>
    <row r="76" spans="3:14" hidden="1">
      <c r="L76" s="117" t="str">
        <f>L71</f>
        <v>Building Regulations Part L</v>
      </c>
      <c r="M76" s="117" t="str">
        <f>M71</f>
        <v>Future Homes Standard</v>
      </c>
      <c r="N76" s="117" t="str">
        <f>N71</f>
        <v>Level 1a
(SHD 30)</v>
      </c>
    </row>
    <row r="77" spans="3:14" hidden="1">
      <c r="F77" s="117" t="str">
        <f>F72</f>
        <v>Gas boiler</v>
      </c>
      <c r="L77" s="157" t="e">
        <f>L72/$C$2</f>
        <v>#REF!</v>
      </c>
      <c r="M77" s="157" t="e">
        <f>M72/$C$2</f>
        <v>#REF!</v>
      </c>
      <c r="N77" s="157" t="e">
        <f>N72/$C$2</f>
        <v>#REF!</v>
      </c>
    </row>
    <row r="78" spans="3:14" hidden="1">
      <c r="F78" s="117" t="str">
        <f>F73</f>
        <v>Future Homes Standard</v>
      </c>
      <c r="L78" s="157" t="e">
        <f t="shared" ref="L78:N79" si="34">L73/$C$2</f>
        <v>#REF!</v>
      </c>
      <c r="M78" s="157" t="e">
        <f t="shared" si="34"/>
        <v>#REF!</v>
      </c>
      <c r="N78" s="157" t="e">
        <f t="shared" si="34"/>
        <v>#REF!</v>
      </c>
    </row>
    <row r="79" spans="3:14" hidden="1">
      <c r="F79" s="117" t="str">
        <f>F74</f>
        <v>Level 1a
(SHD 30)</v>
      </c>
      <c r="K79" s="157"/>
      <c r="L79" s="157" t="e">
        <f t="shared" si="34"/>
        <v>#REF!</v>
      </c>
      <c r="M79" s="157" t="e">
        <f t="shared" si="34"/>
        <v>#REF!</v>
      </c>
      <c r="N79" s="157" t="e">
        <f t="shared" si="34"/>
        <v>#REF!</v>
      </c>
    </row>
    <row r="80" spans="3:14" hidden="1"/>
    <row r="81" hidden="1"/>
  </sheetData>
  <mergeCells count="19">
    <mergeCell ref="G47:M47"/>
    <mergeCell ref="G54:M54"/>
    <mergeCell ref="G61:M61"/>
    <mergeCell ref="G70:M70"/>
    <mergeCell ref="G75:M75"/>
    <mergeCell ref="AI4:AL4"/>
    <mergeCell ref="C33:D33"/>
    <mergeCell ref="F33:K33"/>
    <mergeCell ref="M33:R33"/>
    <mergeCell ref="T33:Y33"/>
    <mergeCell ref="AA33:AF33"/>
    <mergeCell ref="AI33:AL33"/>
    <mergeCell ref="B1:AF1"/>
    <mergeCell ref="B3:AF3"/>
    <mergeCell ref="C4:D4"/>
    <mergeCell ref="F4:K4"/>
    <mergeCell ref="M4:R4"/>
    <mergeCell ref="T4:Y4"/>
    <mergeCell ref="AA4:AF4"/>
  </mergeCells>
  <dataValidations count="1">
    <dataValidation type="list" allowBlank="1" showInputMessage="1" showErrorMessage="1" sqref="F6:K28 F35:L41" xr:uid="{882C768D-EC58-4687-805B-FCD5A245B7AA}">
      <formula1>INDIRECT($A6)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8F43A-C924-45AA-B1D4-F645A6DD1FAB}">
  <sheetPr>
    <tabColor rgb="FF92D050"/>
  </sheetPr>
  <dimension ref="A1:CD194"/>
  <sheetViews>
    <sheetView topLeftCell="A7" workbookViewId="0">
      <selection activeCell="W10" sqref="W10"/>
    </sheetView>
  </sheetViews>
  <sheetFormatPr defaultColWidth="9.1796875" defaultRowHeight="12.5"/>
  <cols>
    <col min="1" max="1" width="9.1796875" style="115"/>
    <col min="2" max="2" width="20.54296875" style="117" customWidth="1"/>
    <col min="3" max="3" width="14.1796875" style="117" customWidth="1"/>
    <col min="4" max="4" width="10.453125" style="117" customWidth="1"/>
    <col min="5" max="5" width="1.54296875" style="117" customWidth="1"/>
    <col min="6" max="6" width="26" style="117" customWidth="1"/>
    <col min="7" max="8" width="18.1796875" style="117" customWidth="1"/>
    <col min="9" max="9" width="18.1796875" style="117" hidden="1" customWidth="1"/>
    <col min="10" max="11" width="16.1796875" style="117" hidden="1" customWidth="1"/>
    <col min="12" max="12" width="9.453125" style="117" customWidth="1"/>
    <col min="13" max="13" width="15.1796875" style="117" customWidth="1"/>
    <col min="14" max="14" width="9.1796875" style="117"/>
    <col min="15" max="15" width="9.1796875" style="117" customWidth="1"/>
    <col min="16" max="16" width="12.81640625" style="117" hidden="1" customWidth="1"/>
    <col min="17" max="18" width="16.54296875" style="117" hidden="1" customWidth="1"/>
    <col min="19" max="19" width="9.7265625" style="117" customWidth="1"/>
    <col min="20" max="20" width="13" style="117" customWidth="1"/>
    <col min="21" max="22" width="11.26953125" style="117" customWidth="1"/>
    <col min="23" max="23" width="13" style="117" hidden="1" customWidth="1"/>
    <col min="24" max="25" width="15.54296875" style="117" hidden="1" customWidth="1"/>
    <col min="26" max="26" width="9.1796875" style="117"/>
    <col min="27" max="27" width="9.26953125" style="117" bestFit="1" customWidth="1"/>
    <col min="28" max="29" width="11.453125" style="117" customWidth="1"/>
    <col min="30" max="30" width="11.453125" style="117" hidden="1" customWidth="1"/>
    <col min="31" max="31" width="16.453125" style="117" hidden="1" customWidth="1"/>
    <col min="32" max="32" width="20.453125" style="117" hidden="1" customWidth="1"/>
    <col min="33" max="34" width="13.81640625" style="117" customWidth="1"/>
    <col min="35" max="35" width="15.453125" style="117" customWidth="1"/>
    <col min="36" max="36" width="11.7265625" style="117" hidden="1" customWidth="1"/>
    <col min="37" max="37" width="0" style="117" hidden="1" customWidth="1"/>
    <col min="38" max="38" width="12.453125" style="117" hidden="1" customWidth="1"/>
    <col min="39" max="71" width="9.1796875" style="117"/>
    <col min="72" max="72" width="11.81640625" style="117" customWidth="1"/>
    <col min="73" max="79" width="9.1796875" style="117"/>
    <col min="80" max="80" width="14.81640625" style="117" customWidth="1"/>
    <col min="81" max="16384" width="9.1796875" style="117"/>
  </cols>
  <sheetData>
    <row r="1" spans="1:82" ht="46.5" customHeight="1">
      <c r="B1" s="248" t="str">
        <f>[2]Contents!B13</f>
        <v>Detached house</v>
      </c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/>
      <c r="AB1" s="248"/>
      <c r="AC1" s="248"/>
      <c r="AD1" s="248"/>
      <c r="AE1" s="248"/>
      <c r="AF1" s="116"/>
    </row>
    <row r="2" spans="1:82">
      <c r="B2" s="117" t="s">
        <v>14</v>
      </c>
      <c r="C2" s="118">
        <f>'[2]Areas and specs'!C3</f>
        <v>1</v>
      </c>
    </row>
    <row r="3" spans="1:82" ht="13.5" customHeight="1" thickBot="1">
      <c r="B3" s="249" t="s">
        <v>33</v>
      </c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249"/>
      <c r="U3" s="249"/>
      <c r="V3" s="249"/>
      <c r="W3" s="249"/>
      <c r="X3" s="249"/>
      <c r="Y3" s="249"/>
      <c r="Z3" s="249"/>
      <c r="AA3" s="249"/>
      <c r="AB3" s="249"/>
      <c r="AC3" s="249"/>
      <c r="AD3" s="249"/>
      <c r="AE3" s="249"/>
      <c r="AF3" s="120"/>
    </row>
    <row r="4" spans="1:82" ht="13.5" customHeight="1" thickBot="1">
      <c r="B4" s="121" t="s">
        <v>34</v>
      </c>
      <c r="C4" s="250" t="s">
        <v>35</v>
      </c>
      <c r="D4" s="251"/>
      <c r="F4" s="250" t="s">
        <v>36</v>
      </c>
      <c r="G4" s="252"/>
      <c r="H4" s="252"/>
      <c r="I4" s="252"/>
      <c r="J4" s="252"/>
      <c r="K4" s="251"/>
      <c r="M4" s="250" t="s">
        <v>37</v>
      </c>
      <c r="N4" s="252"/>
      <c r="O4" s="252"/>
      <c r="P4" s="252"/>
      <c r="Q4" s="252"/>
      <c r="R4" s="251"/>
      <c r="T4" s="250" t="s">
        <v>38</v>
      </c>
      <c r="U4" s="252"/>
      <c r="V4" s="252"/>
      <c r="W4" s="252"/>
      <c r="X4" s="252"/>
      <c r="Y4" s="251"/>
      <c r="AA4" s="250" t="s">
        <v>100</v>
      </c>
      <c r="AB4" s="252"/>
      <c r="AC4" s="252"/>
      <c r="AD4" s="252"/>
      <c r="AE4" s="252"/>
      <c r="AF4" s="251"/>
      <c r="AG4" s="250" t="s">
        <v>40</v>
      </c>
      <c r="AH4" s="252"/>
      <c r="AI4" s="252"/>
      <c r="AJ4" s="252"/>
      <c r="AK4" s="251"/>
    </row>
    <row r="5" spans="1:82" s="127" customFormat="1" ht="78">
      <c r="A5" s="123"/>
      <c r="B5" s="124"/>
      <c r="C5" s="206" t="s">
        <v>35</v>
      </c>
      <c r="D5" s="126" t="s">
        <v>41</v>
      </c>
      <c r="E5" s="126"/>
      <c r="F5" s="127" t="s">
        <v>3</v>
      </c>
      <c r="G5" s="127" t="s">
        <v>5</v>
      </c>
      <c r="H5" s="207" t="s">
        <v>130</v>
      </c>
      <c r="I5" s="130" t="s">
        <v>131</v>
      </c>
      <c r="J5" s="130" t="s">
        <v>132</v>
      </c>
      <c r="K5" s="208" t="s">
        <v>133</v>
      </c>
      <c r="M5" s="128" t="str">
        <f t="shared" ref="M5:R5" si="0">F5</f>
        <v>Part L 2021</v>
      </c>
      <c r="N5" s="128" t="str">
        <f t="shared" si="0"/>
        <v>FHS Part L 2026</v>
      </c>
      <c r="O5" s="128" t="str">
        <f t="shared" si="0"/>
        <v>Level 1b
(SHD 15-20)</v>
      </c>
      <c r="P5" s="133" t="str">
        <f t="shared" si="0"/>
        <v>100% TER + 10% TFEE</v>
      </c>
      <c r="Q5" s="209" t="str">
        <f t="shared" si="0"/>
        <v>100% TER + 10% TFEE + Unregulated</v>
      </c>
      <c r="R5" s="210" t="str">
        <f t="shared" si="0"/>
        <v>Level 2
(SHD 20/ EUI 35)</v>
      </c>
      <c r="S5" s="135"/>
      <c r="T5" s="211" t="str">
        <f>M5</f>
        <v>Part L 2021</v>
      </c>
      <c r="U5" s="135" t="str">
        <f>N5</f>
        <v>FHS Part L 2026</v>
      </c>
      <c r="V5" s="135" t="str">
        <f>O5</f>
        <v>Level 1b
(SHD 15-20)</v>
      </c>
      <c r="W5" s="175" t="str">
        <f>P5</f>
        <v>100% TER + 10% TFEE</v>
      </c>
      <c r="X5" s="175" t="str">
        <f t="shared" ref="X5:Y5" si="1">Q5</f>
        <v>100% TER + 10% TFEE + Unregulated</v>
      </c>
      <c r="Y5" s="212" t="str">
        <f t="shared" si="1"/>
        <v>Level 2
(SHD 20/ EUI 35)</v>
      </c>
      <c r="Z5" s="135"/>
      <c r="AA5" s="128" t="str">
        <f>M5</f>
        <v>Part L 2021</v>
      </c>
      <c r="AB5" s="136" t="str">
        <f>N5</f>
        <v>FHS Part L 2026</v>
      </c>
      <c r="AC5" s="136" t="str">
        <f>O5</f>
        <v>Level 1b
(SHD 15-20)</v>
      </c>
      <c r="AD5" s="137" t="str">
        <f>P5</f>
        <v>100% TER + 10% TFEE</v>
      </c>
      <c r="AE5" s="137" t="str">
        <f t="shared" ref="AE5:AF5" si="2">Q5</f>
        <v>100% TER + 10% TFEE + Unregulated</v>
      </c>
      <c r="AF5" s="213" t="str">
        <f t="shared" si="2"/>
        <v>Level 2
(SHD 20/ EUI 35)</v>
      </c>
      <c r="AG5" s="135" t="str">
        <f t="shared" ref="AG5:AL5" si="3">AA5</f>
        <v>Part L 2021</v>
      </c>
      <c r="AH5" s="135" t="str">
        <f t="shared" si="3"/>
        <v>FHS Part L 2026</v>
      </c>
      <c r="AI5" s="128" t="str">
        <f t="shared" si="3"/>
        <v>Level 1b
(SHD 15-20)</v>
      </c>
      <c r="AJ5" s="137" t="str">
        <f t="shared" si="3"/>
        <v>100% TER + 10% TFEE</v>
      </c>
      <c r="AK5" s="214" t="str">
        <f t="shared" si="3"/>
        <v>100% TER + 10% TFEE + Unregulated</v>
      </c>
      <c r="AL5" s="210" t="str">
        <f t="shared" si="3"/>
        <v>Level 2
(SHD 20/ EUI 35)</v>
      </c>
      <c r="BQ5" s="127" t="s">
        <v>134</v>
      </c>
      <c r="BR5" s="127" t="s">
        <v>135</v>
      </c>
      <c r="BS5" s="127" t="s">
        <v>136</v>
      </c>
      <c r="BT5" s="127" t="s">
        <v>131</v>
      </c>
      <c r="BU5" s="127" t="s">
        <v>132</v>
      </c>
      <c r="BV5" s="127" t="s">
        <v>137</v>
      </c>
      <c r="BY5" s="127" t="s">
        <v>134</v>
      </c>
      <c r="BZ5" s="127" t="s">
        <v>135</v>
      </c>
      <c r="CA5" s="127" t="s">
        <v>136</v>
      </c>
      <c r="CB5" s="127" t="s">
        <v>131</v>
      </c>
      <c r="CC5" s="127" t="s">
        <v>132</v>
      </c>
      <c r="CD5" s="127" t="s">
        <v>137</v>
      </c>
    </row>
    <row r="6" spans="1:82" ht="37.5">
      <c r="A6" s="115" t="s">
        <v>45</v>
      </c>
      <c r="B6" s="141" t="s">
        <v>45</v>
      </c>
      <c r="C6" s="215">
        <f>'[2]Areas and specs'!C6</f>
        <v>71</v>
      </c>
      <c r="D6" s="143" t="s">
        <v>46</v>
      </c>
      <c r="E6" s="143"/>
      <c r="F6" s="216" t="s">
        <v>47</v>
      </c>
      <c r="G6" s="145" t="s">
        <v>47</v>
      </c>
      <c r="H6" s="145" t="s">
        <v>47</v>
      </c>
      <c r="I6" s="146" t="s">
        <v>48</v>
      </c>
      <c r="J6" s="146" t="s">
        <v>48</v>
      </c>
      <c r="K6" s="217" t="s">
        <v>49</v>
      </c>
      <c r="M6" s="218">
        <f>IFERROR(VLOOKUP(F6,'[2]Elemental Database'!$A$4:$H$252,8,FALSE),0)</f>
        <v>188.78400000000002</v>
      </c>
      <c r="N6" s="149">
        <f>IFERROR(VLOOKUP(G6,'[2]Elemental Database'!$A$4:$H$252,8,FALSE),0)</f>
        <v>188.78400000000002</v>
      </c>
      <c r="O6" s="149">
        <f>IFERROR(VLOOKUP(H6,'[2]Elemental Database'!$A$4:$H$252,8,FALSE),0)</f>
        <v>188.78400000000002</v>
      </c>
      <c r="P6" s="150">
        <f>IFERROR(VLOOKUP(I6,'[2]Elemental Database'!$A$4:$H$252,8,FALSE),0)</f>
        <v>193.20000000000002</v>
      </c>
      <c r="Q6" s="150">
        <f>IFERROR(VLOOKUP(J6,'[2]Elemental Database'!$A$4:$H$252,8,FALSE),0)</f>
        <v>193.20000000000002</v>
      </c>
      <c r="R6" s="153">
        <f>IFERROR(VLOOKUP(K6,'[2]Elemental Database'!$A$4:$H$252,8,FALSE),0)</f>
        <v>223.10696627643566</v>
      </c>
      <c r="S6" s="152"/>
      <c r="T6" s="218">
        <f t="shared" ref="T6:Y20" si="4">M6*$C6</f>
        <v>13403.664000000001</v>
      </c>
      <c r="U6" s="149">
        <f t="shared" si="4"/>
        <v>13403.664000000001</v>
      </c>
      <c r="V6" s="149">
        <f t="shared" si="4"/>
        <v>13403.664000000001</v>
      </c>
      <c r="W6" s="150">
        <f t="shared" si="4"/>
        <v>13717.2</v>
      </c>
      <c r="X6" s="150">
        <f t="shared" si="4"/>
        <v>13717.2</v>
      </c>
      <c r="Y6" s="153">
        <f t="shared" si="4"/>
        <v>15840.594605626931</v>
      </c>
      <c r="Z6" s="152"/>
      <c r="AA6" s="218">
        <f t="shared" ref="AA6:AF7" si="5">T6-$T6</f>
        <v>0</v>
      </c>
      <c r="AB6" s="149">
        <f t="shared" si="5"/>
        <v>0</v>
      </c>
      <c r="AC6" s="149">
        <f t="shared" si="5"/>
        <v>0</v>
      </c>
      <c r="AD6" s="150">
        <f t="shared" si="5"/>
        <v>313.53600000000006</v>
      </c>
      <c r="AE6" s="150">
        <f t="shared" si="5"/>
        <v>313.53600000000006</v>
      </c>
      <c r="AF6" s="153">
        <f t="shared" si="5"/>
        <v>2436.9306056269306</v>
      </c>
      <c r="AG6" s="153">
        <f t="shared" ref="AG6:AL21" si="6">T6-$U6</f>
        <v>0</v>
      </c>
      <c r="AH6" s="153">
        <f t="shared" si="6"/>
        <v>0</v>
      </c>
      <c r="AI6" s="153">
        <f t="shared" si="6"/>
        <v>0</v>
      </c>
      <c r="AJ6" s="154">
        <f t="shared" si="6"/>
        <v>313.53600000000006</v>
      </c>
      <c r="AK6" s="154">
        <f t="shared" si="6"/>
        <v>313.53600000000006</v>
      </c>
      <c r="AL6" s="153">
        <f t="shared" si="6"/>
        <v>2436.9306056269306</v>
      </c>
      <c r="BP6" s="117" t="s">
        <v>93</v>
      </c>
      <c r="BQ6" s="157">
        <v>1297.4228855721394</v>
      </c>
      <c r="BR6" s="157">
        <v>1297.4228855721394</v>
      </c>
      <c r="BS6" s="157">
        <v>1297.4228855721394</v>
      </c>
      <c r="BT6" s="157">
        <v>1297.4228855721394</v>
      </c>
      <c r="BU6" s="157">
        <v>1297.4228855721394</v>
      </c>
      <c r="BV6" s="157">
        <v>1297.4228855721394</v>
      </c>
      <c r="BX6" s="117" t="s">
        <v>93</v>
      </c>
      <c r="BY6" s="157">
        <f t="shared" ref="BY6:CD6" si="7">AA22</f>
        <v>0</v>
      </c>
      <c r="BZ6" s="157">
        <f t="shared" si="7"/>
        <v>0</v>
      </c>
      <c r="CA6" s="157">
        <f t="shared" si="7"/>
        <v>0</v>
      </c>
      <c r="CB6" s="157">
        <f t="shared" si="7"/>
        <v>0</v>
      </c>
      <c r="CC6" s="157">
        <f t="shared" si="7"/>
        <v>0</v>
      </c>
      <c r="CD6" s="157">
        <f t="shared" si="7"/>
        <v>0</v>
      </c>
    </row>
    <row r="7" spans="1:82" ht="50">
      <c r="A7" s="115" t="s">
        <v>138</v>
      </c>
      <c r="B7" s="141" t="s">
        <v>139</v>
      </c>
      <c r="C7" s="215">
        <f>'[2]Areas and specs'!C7</f>
        <v>198</v>
      </c>
      <c r="D7" s="143" t="s">
        <v>46</v>
      </c>
      <c r="E7" s="143"/>
      <c r="F7" s="166" t="s">
        <v>51</v>
      </c>
      <c r="G7" s="157" t="s">
        <v>51</v>
      </c>
      <c r="H7" s="157" t="s">
        <v>140</v>
      </c>
      <c r="I7" s="158" t="s">
        <v>53</v>
      </c>
      <c r="J7" s="158" t="s">
        <v>53</v>
      </c>
      <c r="K7" s="219" t="s">
        <v>141</v>
      </c>
      <c r="M7" s="220">
        <f>IFERROR(VLOOKUP(F7,'[2]Elemental Database'!$A$4:$H$252,8,FALSE),0)</f>
        <v>272.59967999999998</v>
      </c>
      <c r="N7" s="152">
        <f>IFERROR(VLOOKUP(G7,'[2]Elemental Database'!$A$4:$H$252,8,FALSE),0)</f>
        <v>272.59967999999998</v>
      </c>
      <c r="O7" s="152">
        <f>IFERROR(VLOOKUP(H7,'[2]Elemental Database'!$A$4:$H$252,8,FALSE),0)</f>
        <v>278.40696835931197</v>
      </c>
      <c r="P7" s="161">
        <f>IFERROR(VLOOKUP(I7,'[2]Elemental Database'!$A$4:$H$252,8,FALSE),0)</f>
        <v>285.82706862385328</v>
      </c>
      <c r="Q7" s="161">
        <f>IFERROR(VLOOKUP(J7,'[2]Elemental Database'!$A$4:$H$252,8,FALSE),0)</f>
        <v>285.82706862385328</v>
      </c>
      <c r="R7" s="221">
        <f>IFERROR(VLOOKUP(K7,'[2]Elemental Database'!$A$4:$H$252,8,FALSE),0)</f>
        <v>292.56000000000006</v>
      </c>
      <c r="S7" s="152"/>
      <c r="T7" s="220">
        <f t="shared" si="4"/>
        <v>53974.736639999996</v>
      </c>
      <c r="U7" s="152">
        <f t="shared" si="4"/>
        <v>53974.736639999996</v>
      </c>
      <c r="V7" s="152">
        <f t="shared" si="4"/>
        <v>55124.579735143772</v>
      </c>
      <c r="W7" s="161">
        <f t="shared" si="4"/>
        <v>56593.759587522953</v>
      </c>
      <c r="X7" s="161">
        <f t="shared" si="4"/>
        <v>56593.759587522953</v>
      </c>
      <c r="Y7" s="221">
        <f t="shared" si="4"/>
        <v>57926.880000000012</v>
      </c>
      <c r="Z7" s="152"/>
      <c r="AA7" s="220">
        <f t="shared" si="5"/>
        <v>0</v>
      </c>
      <c r="AB7" s="152">
        <f t="shared" si="5"/>
        <v>0</v>
      </c>
      <c r="AC7" s="152">
        <f t="shared" si="5"/>
        <v>1149.8430951437767</v>
      </c>
      <c r="AD7" s="161">
        <f t="shared" si="5"/>
        <v>2619.0229475229571</v>
      </c>
      <c r="AE7" s="161">
        <f t="shared" si="5"/>
        <v>2619.0229475229571</v>
      </c>
      <c r="AF7" s="221">
        <f t="shared" si="5"/>
        <v>3952.1433600000164</v>
      </c>
      <c r="AG7" s="153">
        <f t="shared" si="6"/>
        <v>0</v>
      </c>
      <c r="AH7" s="153">
        <f t="shared" si="6"/>
        <v>0</v>
      </c>
      <c r="AI7" s="153">
        <f t="shared" si="6"/>
        <v>1149.8430951437767</v>
      </c>
      <c r="AJ7" s="154">
        <f t="shared" si="6"/>
        <v>2619.0229475229571</v>
      </c>
      <c r="AK7" s="154">
        <f t="shared" si="6"/>
        <v>2619.0229475229571</v>
      </c>
      <c r="AL7" s="153">
        <f t="shared" si="6"/>
        <v>3952.1433600000164</v>
      </c>
      <c r="BP7" s="117" t="s">
        <v>142</v>
      </c>
      <c r="BQ7" s="157">
        <v>2448.1194029850744</v>
      </c>
      <c r="BR7" s="157">
        <v>3567.2597014925368</v>
      </c>
      <c r="BS7" s="157">
        <v>3567.2597014925368</v>
      </c>
      <c r="BT7" s="157">
        <v>3287.4746268656718</v>
      </c>
      <c r="BU7" s="157">
        <v>4826.2925373134331</v>
      </c>
      <c r="BV7" s="157">
        <v>3217.5283582089551</v>
      </c>
      <c r="BX7" s="117" t="s">
        <v>142</v>
      </c>
      <c r="BY7" s="157">
        <f t="shared" ref="BY7:CD7" si="8">SUM(AA23:AA28)</f>
        <v>0</v>
      </c>
      <c r="BZ7" s="157">
        <f t="shared" si="8"/>
        <v>1046.4931343283583</v>
      </c>
      <c r="CA7" s="157">
        <f t="shared" si="8"/>
        <v>1046.4931343283583</v>
      </c>
      <c r="CB7" s="157">
        <f t="shared" si="8"/>
        <v>-100.34865671641774</v>
      </c>
      <c r="CC7" s="157">
        <f t="shared" si="8"/>
        <v>1476.5588059701499</v>
      </c>
      <c r="CD7" s="157">
        <f t="shared" si="8"/>
        <v>1333.2035820895521</v>
      </c>
    </row>
    <row r="8" spans="1:82" ht="25">
      <c r="B8" s="141" t="s">
        <v>54</v>
      </c>
      <c r="C8" s="215">
        <v>0</v>
      </c>
      <c r="D8" s="143" t="s">
        <v>46</v>
      </c>
      <c r="E8" s="143"/>
      <c r="F8" s="166"/>
      <c r="G8" s="157"/>
      <c r="H8" s="157"/>
      <c r="I8" s="158"/>
      <c r="J8" s="158"/>
      <c r="K8" s="219"/>
      <c r="M8" s="220"/>
      <c r="N8" s="152"/>
      <c r="O8" s="152"/>
      <c r="P8" s="161"/>
      <c r="Q8" s="161"/>
      <c r="R8" s="221"/>
      <c r="S8" s="152"/>
      <c r="T8" s="220"/>
      <c r="U8" s="152"/>
      <c r="V8" s="152"/>
      <c r="W8" s="161"/>
      <c r="X8" s="161"/>
      <c r="Y8" s="221"/>
      <c r="Z8" s="152"/>
      <c r="AA8" s="220"/>
      <c r="AB8" s="152"/>
      <c r="AC8" s="152"/>
      <c r="AD8" s="161"/>
      <c r="AE8" s="161"/>
      <c r="AF8" s="221"/>
      <c r="AG8" s="153">
        <f t="shared" si="6"/>
        <v>0</v>
      </c>
      <c r="AH8" s="153">
        <f t="shared" si="6"/>
        <v>0</v>
      </c>
      <c r="AI8" s="153">
        <f t="shared" si="6"/>
        <v>0</v>
      </c>
      <c r="AJ8" s="154">
        <f t="shared" si="6"/>
        <v>0</v>
      </c>
      <c r="AK8" s="154">
        <f t="shared" si="6"/>
        <v>0</v>
      </c>
      <c r="AL8" s="153">
        <f t="shared" si="6"/>
        <v>0</v>
      </c>
      <c r="BP8" s="141" t="s">
        <v>143</v>
      </c>
      <c r="BQ8" s="157"/>
      <c r="BR8" s="157"/>
      <c r="BS8" s="157"/>
      <c r="BT8" s="157"/>
      <c r="BU8" s="157"/>
      <c r="BV8" s="157">
        <v>3500</v>
      </c>
      <c r="BX8" s="141" t="s">
        <v>143</v>
      </c>
      <c r="BY8" s="157"/>
      <c r="BZ8" s="157"/>
      <c r="CA8" s="157"/>
      <c r="CB8" s="157"/>
      <c r="CC8" s="157"/>
      <c r="CD8" s="157">
        <v>3500</v>
      </c>
    </row>
    <row r="9" spans="1:82">
      <c r="B9" s="141" t="s">
        <v>55</v>
      </c>
      <c r="C9" s="215">
        <v>0</v>
      </c>
      <c r="D9" s="143" t="s">
        <v>46</v>
      </c>
      <c r="E9" s="143"/>
      <c r="F9" s="166"/>
      <c r="G9" s="157"/>
      <c r="H9" s="157"/>
      <c r="I9" s="158"/>
      <c r="J9" s="158"/>
      <c r="K9" s="219"/>
      <c r="M9" s="220"/>
      <c r="N9" s="152"/>
      <c r="O9" s="152"/>
      <c r="P9" s="161"/>
      <c r="Q9" s="161"/>
      <c r="R9" s="221"/>
      <c r="S9" s="152"/>
      <c r="T9" s="220"/>
      <c r="U9" s="152"/>
      <c r="V9" s="152"/>
      <c r="W9" s="161">
        <v>46272</v>
      </c>
      <c r="X9" s="161"/>
      <c r="Y9" s="221"/>
      <c r="Z9" s="152"/>
      <c r="AA9" s="220"/>
      <c r="AB9" s="152"/>
      <c r="AC9" s="152"/>
      <c r="AD9" s="161"/>
      <c r="AE9" s="161"/>
      <c r="AF9" s="221"/>
      <c r="AG9" s="153">
        <f t="shared" si="6"/>
        <v>0</v>
      </c>
      <c r="AH9" s="153">
        <f t="shared" si="6"/>
        <v>0</v>
      </c>
      <c r="AI9" s="153">
        <f t="shared" si="6"/>
        <v>0</v>
      </c>
      <c r="AJ9" s="154">
        <f t="shared" si="6"/>
        <v>46272</v>
      </c>
      <c r="AK9" s="154">
        <f t="shared" si="6"/>
        <v>0</v>
      </c>
      <c r="AL9" s="153">
        <f t="shared" si="6"/>
        <v>0</v>
      </c>
      <c r="BQ9" s="157"/>
      <c r="BR9" s="157"/>
      <c r="BS9" s="157"/>
      <c r="BT9" s="157"/>
      <c r="BU9" s="157"/>
      <c r="BV9" s="157"/>
    </row>
    <row r="10" spans="1:82">
      <c r="B10" s="141" t="s">
        <v>56</v>
      </c>
      <c r="C10" s="215">
        <v>0</v>
      </c>
      <c r="D10" s="143" t="s">
        <v>46</v>
      </c>
      <c r="E10" s="143"/>
      <c r="F10" s="166"/>
      <c r="G10" s="157"/>
      <c r="H10" s="157"/>
      <c r="I10" s="158"/>
      <c r="J10" s="158"/>
      <c r="K10" s="219"/>
      <c r="M10" s="220">
        <f>IFERROR(VLOOKUP(F10,'[2]Elemental Database'!$A$4:$H$252,8,FALSE),0)</f>
        <v>0</v>
      </c>
      <c r="N10" s="152">
        <f>IFERROR(VLOOKUP(G10,'[2]Elemental Database'!$A$4:$H$252,8,FALSE),0)</f>
        <v>0</v>
      </c>
      <c r="O10" s="152">
        <f>IFERROR(VLOOKUP(H10,'[2]Elemental Database'!$A$4:$H$252,8,FALSE),0)</f>
        <v>0</v>
      </c>
      <c r="P10" s="161">
        <f>IFERROR(VLOOKUP(I10,'[2]Elemental Database'!$A$4:$H$252,8,FALSE),0)</f>
        <v>0</v>
      </c>
      <c r="Q10" s="161">
        <f>IFERROR(VLOOKUP(J10,'[2]Elemental Database'!$A$4:$H$252,8,FALSE),0)</f>
        <v>0</v>
      </c>
      <c r="R10" s="221">
        <f>IFERROR(VLOOKUP(K10,'[2]Elemental Database'!$A$4:$H$252,8,FALSE),0)</f>
        <v>0</v>
      </c>
      <c r="S10" s="152"/>
      <c r="T10" s="220"/>
      <c r="U10" s="152"/>
      <c r="V10" s="152"/>
      <c r="W10" s="161"/>
      <c r="X10" s="161"/>
      <c r="Y10" s="221"/>
      <c r="Z10" s="152"/>
      <c r="AA10" s="220">
        <f t="shared" ref="AA10:AF11" si="9">T10-$T10</f>
        <v>0</v>
      </c>
      <c r="AB10" s="152">
        <f t="shared" si="9"/>
        <v>0</v>
      </c>
      <c r="AC10" s="152">
        <f t="shared" si="9"/>
        <v>0</v>
      </c>
      <c r="AD10" s="161">
        <f t="shared" si="9"/>
        <v>0</v>
      </c>
      <c r="AE10" s="161">
        <f t="shared" si="9"/>
        <v>0</v>
      </c>
      <c r="AF10" s="221">
        <f t="shared" si="9"/>
        <v>0</v>
      </c>
      <c r="AG10" s="153">
        <f t="shared" si="6"/>
        <v>0</v>
      </c>
      <c r="AH10" s="153">
        <f t="shared" si="6"/>
        <v>0</v>
      </c>
      <c r="AI10" s="153">
        <f t="shared" si="6"/>
        <v>0</v>
      </c>
      <c r="AJ10" s="154">
        <f t="shared" si="6"/>
        <v>0</v>
      </c>
      <c r="AK10" s="154">
        <f t="shared" si="6"/>
        <v>0</v>
      </c>
      <c r="AL10" s="153">
        <f t="shared" si="6"/>
        <v>0</v>
      </c>
      <c r="BQ10" s="157"/>
      <c r="BR10" s="157"/>
      <c r="BS10" s="157"/>
      <c r="BT10" s="157"/>
      <c r="BU10" s="157"/>
      <c r="BV10" s="157"/>
    </row>
    <row r="11" spans="1:82" ht="37.5">
      <c r="A11" s="115" t="s">
        <v>58</v>
      </c>
      <c r="B11" s="141" t="str">
        <f>'[2]Elemental Database'!B37</f>
        <v xml:space="preserve">Roof </v>
      </c>
      <c r="C11" s="215">
        <f>'[2]Areas and specs'!C11</f>
        <v>71</v>
      </c>
      <c r="D11" s="143" t="s">
        <v>46</v>
      </c>
      <c r="E11" s="143"/>
      <c r="F11" s="166" t="s">
        <v>59</v>
      </c>
      <c r="G11" s="157" t="s">
        <v>59</v>
      </c>
      <c r="H11" s="157" t="s">
        <v>59</v>
      </c>
      <c r="I11" s="158" t="s">
        <v>61</v>
      </c>
      <c r="J11" s="158" t="s">
        <v>61</v>
      </c>
      <c r="K11" s="219" t="s">
        <v>61</v>
      </c>
      <c r="M11" s="220">
        <f>IFERROR(VLOOKUP(F11,'[2]Elemental Database'!$A$4:$H$252,8,FALSE),0)</f>
        <v>230.73600000000002</v>
      </c>
      <c r="N11" s="152">
        <f>IFERROR(VLOOKUP(G11,'[2]Elemental Database'!$A$4:$H$252,8,FALSE),0)</f>
        <v>230.73600000000002</v>
      </c>
      <c r="O11" s="152">
        <f>IFERROR(VLOOKUP(H11,'[2]Elemental Database'!$A$4:$H$252,8,FALSE),0)</f>
        <v>230.73600000000002</v>
      </c>
      <c r="P11" s="161">
        <f>IFERROR(VLOOKUP(I11,'[2]Elemental Database'!$A$4:$H$252,8,FALSE),0)</f>
        <v>234.048</v>
      </c>
      <c r="Q11" s="161">
        <f>IFERROR(VLOOKUP(J11,'[2]Elemental Database'!$A$4:$H$252,8,FALSE),0)</f>
        <v>234.048</v>
      </c>
      <c r="R11" s="221">
        <f>IFERROR(VLOOKUP(K11,'[2]Elemental Database'!$A$4:$H$252,8,FALSE),0)</f>
        <v>234.048</v>
      </c>
      <c r="S11" s="152"/>
      <c r="T11" s="220">
        <f>M11*$C11</f>
        <v>16382.256000000001</v>
      </c>
      <c r="U11" s="152">
        <f>N11*$C11</f>
        <v>16382.256000000001</v>
      </c>
      <c r="V11" s="152">
        <f>O11*$C11</f>
        <v>16382.256000000001</v>
      </c>
      <c r="W11" s="161">
        <f>P11*$C11</f>
        <v>16617.407999999999</v>
      </c>
      <c r="X11" s="161">
        <f t="shared" si="4"/>
        <v>16617.407999999999</v>
      </c>
      <c r="Y11" s="221">
        <f t="shared" si="4"/>
        <v>16617.407999999999</v>
      </c>
      <c r="Z11" s="152"/>
      <c r="AA11" s="220">
        <f t="shared" si="9"/>
        <v>0</v>
      </c>
      <c r="AB11" s="152">
        <f t="shared" si="9"/>
        <v>0</v>
      </c>
      <c r="AC11" s="152">
        <f t="shared" si="9"/>
        <v>0</v>
      </c>
      <c r="AD11" s="161">
        <f t="shared" si="9"/>
        <v>235.15199999999822</v>
      </c>
      <c r="AE11" s="161">
        <f t="shared" si="9"/>
        <v>235.15199999999822</v>
      </c>
      <c r="AF11" s="221">
        <f t="shared" si="9"/>
        <v>235.15199999999822</v>
      </c>
      <c r="AG11" s="153">
        <f t="shared" si="6"/>
        <v>0</v>
      </c>
      <c r="AH11" s="153">
        <f t="shared" si="6"/>
        <v>0</v>
      </c>
      <c r="AI11" s="153">
        <f t="shared" si="6"/>
        <v>0</v>
      </c>
      <c r="AJ11" s="154">
        <f t="shared" si="6"/>
        <v>235.15199999999822</v>
      </c>
      <c r="AK11" s="154">
        <f t="shared" si="6"/>
        <v>235.15199999999822</v>
      </c>
      <c r="AL11" s="153">
        <f t="shared" si="6"/>
        <v>235.15199999999822</v>
      </c>
      <c r="BQ11" s="157"/>
      <c r="BR11" s="157"/>
      <c r="BS11" s="157"/>
      <c r="BT11" s="157"/>
      <c r="BU11" s="157"/>
      <c r="BV11" s="157"/>
    </row>
    <row r="12" spans="1:82">
      <c r="A12" s="115" t="s">
        <v>58</v>
      </c>
      <c r="B12" s="141" t="s">
        <v>62</v>
      </c>
      <c r="C12" s="215">
        <v>0</v>
      </c>
      <c r="D12" s="143" t="s">
        <v>46</v>
      </c>
      <c r="E12" s="143"/>
      <c r="F12" s="166"/>
      <c r="G12" s="157"/>
      <c r="H12" s="157"/>
      <c r="I12" s="158"/>
      <c r="J12" s="158"/>
      <c r="K12" s="219"/>
      <c r="M12" s="220"/>
      <c r="N12" s="152"/>
      <c r="O12" s="152"/>
      <c r="P12" s="161"/>
      <c r="Q12" s="161"/>
      <c r="R12" s="221"/>
      <c r="S12" s="152"/>
      <c r="T12" s="220"/>
      <c r="U12" s="152"/>
      <c r="V12" s="152"/>
      <c r="W12" s="161"/>
      <c r="X12" s="161"/>
      <c r="Y12" s="221"/>
      <c r="Z12" s="152"/>
      <c r="AA12" s="220"/>
      <c r="AB12" s="152"/>
      <c r="AC12" s="152"/>
      <c r="AD12" s="161"/>
      <c r="AE12" s="161"/>
      <c r="AF12" s="221"/>
      <c r="AG12" s="153">
        <f t="shared" si="6"/>
        <v>0</v>
      </c>
      <c r="AH12" s="153">
        <f t="shared" si="6"/>
        <v>0</v>
      </c>
      <c r="AI12" s="153">
        <f t="shared" si="6"/>
        <v>0</v>
      </c>
      <c r="AJ12" s="154">
        <f t="shared" si="6"/>
        <v>0</v>
      </c>
      <c r="AK12" s="154">
        <f t="shared" si="6"/>
        <v>0</v>
      </c>
      <c r="AL12" s="153">
        <f t="shared" si="6"/>
        <v>0</v>
      </c>
      <c r="BQ12" s="157"/>
      <c r="BR12" s="157"/>
      <c r="BS12" s="157"/>
      <c r="BT12" s="157"/>
      <c r="BU12" s="157"/>
      <c r="BV12" s="157"/>
    </row>
    <row r="13" spans="1:82">
      <c r="B13" s="141" t="s">
        <v>63</v>
      </c>
      <c r="C13" s="215">
        <v>0</v>
      </c>
      <c r="D13" s="143" t="s">
        <v>46</v>
      </c>
      <c r="E13" s="143"/>
      <c r="F13" s="166"/>
      <c r="G13" s="157"/>
      <c r="H13" s="157"/>
      <c r="I13" s="158"/>
      <c r="J13" s="158"/>
      <c r="K13" s="219"/>
      <c r="M13" s="220"/>
      <c r="N13" s="152"/>
      <c r="O13" s="152"/>
      <c r="P13" s="161"/>
      <c r="Q13" s="161"/>
      <c r="R13" s="221"/>
      <c r="S13" s="152"/>
      <c r="T13" s="220"/>
      <c r="U13" s="152"/>
      <c r="V13" s="152"/>
      <c r="W13" s="161"/>
      <c r="X13" s="161"/>
      <c r="Y13" s="221"/>
      <c r="Z13" s="152"/>
      <c r="AA13" s="220"/>
      <c r="AB13" s="152"/>
      <c r="AC13" s="152"/>
      <c r="AD13" s="161"/>
      <c r="AE13" s="161"/>
      <c r="AF13" s="221"/>
      <c r="AG13" s="153">
        <f t="shared" si="6"/>
        <v>0</v>
      </c>
      <c r="AH13" s="153">
        <f t="shared" si="6"/>
        <v>0</v>
      </c>
      <c r="AI13" s="153">
        <f t="shared" si="6"/>
        <v>0</v>
      </c>
      <c r="AJ13" s="154">
        <f t="shared" si="6"/>
        <v>0</v>
      </c>
      <c r="AK13" s="154">
        <f t="shared" si="6"/>
        <v>0</v>
      </c>
      <c r="AL13" s="153">
        <f t="shared" si="6"/>
        <v>0</v>
      </c>
    </row>
    <row r="14" spans="1:82" ht="25">
      <c r="A14" s="115" t="s">
        <v>64</v>
      </c>
      <c r="B14" s="141" t="s">
        <v>144</v>
      </c>
      <c r="C14" s="215">
        <f>'[2]Areas and specs'!C15+'[2]Areas and specs'!C16</f>
        <v>32.4</v>
      </c>
      <c r="D14" s="143" t="s">
        <v>46</v>
      </c>
      <c r="E14" s="143"/>
      <c r="F14" s="166" t="s">
        <v>65</v>
      </c>
      <c r="G14" s="157" t="s">
        <v>65</v>
      </c>
      <c r="H14" s="157" t="s">
        <v>66</v>
      </c>
      <c r="I14" s="158" t="s">
        <v>65</v>
      </c>
      <c r="J14" s="158" t="s">
        <v>65</v>
      </c>
      <c r="K14" s="219" t="s">
        <v>66</v>
      </c>
      <c r="M14" s="220">
        <f>IFERROR(VLOOKUP(F14,'[2]Elemental Database'!$A$4:$H$252,8,FALSE),0)</f>
        <v>430.56</v>
      </c>
      <c r="N14" s="152">
        <f>IFERROR(VLOOKUP(G14,'[2]Elemental Database'!$A$4:$H$252,8,FALSE),0)</f>
        <v>430.56</v>
      </c>
      <c r="O14" s="152">
        <f>IFERROR(VLOOKUP(H14,'[2]Elemental Database'!$A$4:$H$252,8,FALSE),0)</f>
        <v>516.67200000000003</v>
      </c>
      <c r="P14" s="161">
        <f>IFERROR(VLOOKUP(I14,'[2]Elemental Database'!$A$4:$H$252,8,FALSE),0)</f>
        <v>430.56</v>
      </c>
      <c r="Q14" s="161">
        <f>IFERROR(VLOOKUP(J14,'[2]Elemental Database'!$A$4:$H$252,8,FALSE),0)</f>
        <v>430.56</v>
      </c>
      <c r="R14" s="221">
        <f>IFERROR(VLOOKUP(K14,'[2]Elemental Database'!$A$4:$H$252,8,FALSE),0)</f>
        <v>516.67200000000003</v>
      </c>
      <c r="S14" s="152"/>
      <c r="T14" s="220">
        <f t="shared" ref="T14:W15" si="10">M14*$C14</f>
        <v>13950.144</v>
      </c>
      <c r="U14" s="152">
        <f t="shared" si="10"/>
        <v>13950.144</v>
      </c>
      <c r="V14" s="152">
        <f t="shared" si="10"/>
        <v>16740.1728</v>
      </c>
      <c r="W14" s="161">
        <f t="shared" si="10"/>
        <v>13950.144</v>
      </c>
      <c r="X14" s="161">
        <f t="shared" si="4"/>
        <v>13950.144</v>
      </c>
      <c r="Y14" s="221">
        <f t="shared" si="4"/>
        <v>16740.1728</v>
      </c>
      <c r="Z14" s="152"/>
      <c r="AA14" s="220">
        <f t="shared" ref="AA14:AF15" si="11">T14-$T14</f>
        <v>0</v>
      </c>
      <c r="AB14" s="152">
        <f t="shared" si="11"/>
        <v>0</v>
      </c>
      <c r="AC14" s="152">
        <f t="shared" si="11"/>
        <v>2790.0288</v>
      </c>
      <c r="AD14" s="161">
        <f t="shared" si="11"/>
        <v>0</v>
      </c>
      <c r="AE14" s="161">
        <f t="shared" si="11"/>
        <v>0</v>
      </c>
      <c r="AF14" s="221">
        <f t="shared" si="11"/>
        <v>2790.0288</v>
      </c>
      <c r="AG14" s="153">
        <f t="shared" si="6"/>
        <v>0</v>
      </c>
      <c r="AH14" s="153">
        <f t="shared" si="6"/>
        <v>0</v>
      </c>
      <c r="AI14" s="153">
        <f t="shared" si="6"/>
        <v>2790.0288</v>
      </c>
      <c r="AJ14" s="154">
        <f t="shared" si="6"/>
        <v>0</v>
      </c>
      <c r="AK14" s="154">
        <f t="shared" si="6"/>
        <v>0</v>
      </c>
      <c r="AL14" s="153">
        <f t="shared" si="6"/>
        <v>2790.0288</v>
      </c>
    </row>
    <row r="15" spans="1:82" ht="25">
      <c r="A15" s="115" t="s">
        <v>67</v>
      </c>
      <c r="B15" s="141" t="s">
        <v>68</v>
      </c>
      <c r="C15" s="215">
        <f>'[2]Areas and specs'!C17</f>
        <v>2.1</v>
      </c>
      <c r="D15" s="143" t="s">
        <v>46</v>
      </c>
      <c r="E15" s="143"/>
      <c r="F15" s="166" t="s">
        <v>69</v>
      </c>
      <c r="G15" s="157" t="s">
        <v>69</v>
      </c>
      <c r="H15" s="157" t="s">
        <v>69</v>
      </c>
      <c r="I15" s="158" t="s">
        <v>69</v>
      </c>
      <c r="J15" s="158" t="s">
        <v>69</v>
      </c>
      <c r="K15" s="219" t="s">
        <v>69</v>
      </c>
      <c r="M15" s="220">
        <f>IFERROR(VLOOKUP(F15,'[2]Elemental Database'!$A$4:$H$252,8,FALSE),0)</f>
        <v>408.48</v>
      </c>
      <c r="N15" s="152">
        <f>IFERROR(VLOOKUP(G15,'[2]Elemental Database'!$A$4:$H$252,8,FALSE),0)</f>
        <v>408.48</v>
      </c>
      <c r="O15" s="152">
        <f>IFERROR(VLOOKUP(H15,'[2]Elemental Database'!$A$4:$H$252,8,FALSE),0)</f>
        <v>408.48</v>
      </c>
      <c r="P15" s="161">
        <f>IFERROR(VLOOKUP(I15,'[2]Elemental Database'!$A$4:$H$252,8,FALSE),0)</f>
        <v>408.48</v>
      </c>
      <c r="Q15" s="161">
        <f>IFERROR(VLOOKUP(J15,'[2]Elemental Database'!$A$4:$H$252,8,FALSE),0)</f>
        <v>408.48</v>
      </c>
      <c r="R15" s="221">
        <f>IFERROR(VLOOKUP(K15,'[2]Elemental Database'!$A$4:$H$252,8,FALSE),0)</f>
        <v>408.48</v>
      </c>
      <c r="S15" s="152"/>
      <c r="T15" s="220">
        <f t="shared" si="10"/>
        <v>857.80800000000011</v>
      </c>
      <c r="U15" s="152">
        <f t="shared" si="10"/>
        <v>857.80800000000011</v>
      </c>
      <c r="V15" s="152">
        <f t="shared" si="10"/>
        <v>857.80800000000011</v>
      </c>
      <c r="W15" s="161">
        <f t="shared" si="10"/>
        <v>857.80800000000011</v>
      </c>
      <c r="X15" s="161">
        <f t="shared" si="4"/>
        <v>857.80800000000011</v>
      </c>
      <c r="Y15" s="221">
        <f t="shared" si="4"/>
        <v>857.80800000000011</v>
      </c>
      <c r="Z15" s="152"/>
      <c r="AA15" s="220">
        <f t="shared" si="11"/>
        <v>0</v>
      </c>
      <c r="AB15" s="152">
        <f t="shared" si="11"/>
        <v>0</v>
      </c>
      <c r="AC15" s="152">
        <f t="shared" si="11"/>
        <v>0</v>
      </c>
      <c r="AD15" s="161">
        <f t="shared" si="11"/>
        <v>0</v>
      </c>
      <c r="AE15" s="161">
        <f t="shared" si="11"/>
        <v>0</v>
      </c>
      <c r="AF15" s="221">
        <f t="shared" si="11"/>
        <v>0</v>
      </c>
      <c r="AG15" s="153">
        <f t="shared" si="6"/>
        <v>0</v>
      </c>
      <c r="AH15" s="153">
        <f t="shared" si="6"/>
        <v>0</v>
      </c>
      <c r="AI15" s="153">
        <f t="shared" si="6"/>
        <v>0</v>
      </c>
      <c r="AJ15" s="154">
        <f t="shared" si="6"/>
        <v>0</v>
      </c>
      <c r="AK15" s="154">
        <f t="shared" si="6"/>
        <v>0</v>
      </c>
      <c r="AL15" s="153">
        <f t="shared" si="6"/>
        <v>0</v>
      </c>
    </row>
    <row r="16" spans="1:82">
      <c r="B16" s="141" t="s">
        <v>70</v>
      </c>
      <c r="C16" s="215">
        <v>0</v>
      </c>
      <c r="D16" s="143" t="s">
        <v>46</v>
      </c>
      <c r="E16" s="143"/>
      <c r="F16" s="166"/>
      <c r="G16" s="157"/>
      <c r="H16" s="157"/>
      <c r="I16" s="158"/>
      <c r="J16" s="158"/>
      <c r="K16" s="219"/>
      <c r="M16" s="220"/>
      <c r="N16" s="152"/>
      <c r="O16" s="152"/>
      <c r="P16" s="161"/>
      <c r="Q16" s="161"/>
      <c r="R16" s="221"/>
      <c r="S16" s="152"/>
      <c r="T16" s="220"/>
      <c r="U16" s="152"/>
      <c r="V16" s="152"/>
      <c r="W16" s="161"/>
      <c r="X16" s="161"/>
      <c r="Y16" s="221"/>
      <c r="Z16" s="152"/>
      <c r="AA16" s="220"/>
      <c r="AB16" s="152"/>
      <c r="AC16" s="152"/>
      <c r="AD16" s="161"/>
      <c r="AE16" s="161"/>
      <c r="AF16" s="221"/>
      <c r="AG16" s="153">
        <f t="shared" si="6"/>
        <v>0</v>
      </c>
      <c r="AH16" s="153">
        <f t="shared" si="6"/>
        <v>0</v>
      </c>
      <c r="AI16" s="153">
        <f t="shared" si="6"/>
        <v>0</v>
      </c>
      <c r="AJ16" s="154">
        <f t="shared" si="6"/>
        <v>0</v>
      </c>
      <c r="AK16" s="154">
        <f t="shared" si="6"/>
        <v>0</v>
      </c>
      <c r="AL16" s="153">
        <f t="shared" si="6"/>
        <v>0</v>
      </c>
    </row>
    <row r="17" spans="1:38" ht="50">
      <c r="A17" s="115" t="s">
        <v>71</v>
      </c>
      <c r="B17" s="141" t="s">
        <v>72</v>
      </c>
      <c r="C17" s="215">
        <f>C2</f>
        <v>1</v>
      </c>
      <c r="D17" s="143" t="s">
        <v>73</v>
      </c>
      <c r="E17" s="143"/>
      <c r="F17" s="166" t="s">
        <v>74</v>
      </c>
      <c r="G17" s="157" t="s">
        <v>74</v>
      </c>
      <c r="H17" s="157" t="s">
        <v>75</v>
      </c>
      <c r="I17" s="158" t="s">
        <v>145</v>
      </c>
      <c r="J17" s="158" t="s">
        <v>145</v>
      </c>
      <c r="K17" s="219" t="s">
        <v>75</v>
      </c>
      <c r="M17" s="220">
        <f>IFERROR(VLOOKUP(F17,'[2]Elemental Database'!$A$4:$H$252,8,FALSE),0)</f>
        <v>0</v>
      </c>
      <c r="N17" s="152">
        <f>IFERROR(VLOOKUP(G17,'[2]Elemental Database'!$A$4:$H$252,8,FALSE),0)</f>
        <v>0</v>
      </c>
      <c r="O17" s="152">
        <f>IFERROR(VLOOKUP(H17,'[2]Elemental Database'!$A$4:$H$252,8,FALSE),0)</f>
        <v>627.072</v>
      </c>
      <c r="P17" s="161">
        <f>IFERROR(VLOOKUP(I17,'[2]Elemental Database'!$A$4:$H$252,8,FALSE),0)</f>
        <v>313.536</v>
      </c>
      <c r="Q17" s="161">
        <f>IFERROR(VLOOKUP(J17,'[2]Elemental Database'!$A$4:$H$252,8,FALSE),0)</f>
        <v>313.536</v>
      </c>
      <c r="R17" s="221">
        <f>IFERROR(VLOOKUP(K17,'[2]Elemental Database'!$A$4:$H$252,8,FALSE),0)</f>
        <v>627.072</v>
      </c>
      <c r="S17" s="152"/>
      <c r="T17" s="220">
        <f t="shared" ref="T17:W20" si="12">M17*$C17</f>
        <v>0</v>
      </c>
      <c r="U17" s="152">
        <f t="shared" si="12"/>
        <v>0</v>
      </c>
      <c r="V17" s="152">
        <f t="shared" si="12"/>
        <v>627.072</v>
      </c>
      <c r="W17" s="161">
        <f t="shared" si="12"/>
        <v>313.536</v>
      </c>
      <c r="X17" s="161">
        <f t="shared" si="4"/>
        <v>313.536</v>
      </c>
      <c r="Y17" s="221">
        <f t="shared" si="4"/>
        <v>627.072</v>
      </c>
      <c r="Z17" s="152"/>
      <c r="AA17" s="220">
        <f t="shared" ref="AA17:AF29" si="13">T17-$T17</f>
        <v>0</v>
      </c>
      <c r="AB17" s="152">
        <f t="shared" si="13"/>
        <v>0</v>
      </c>
      <c r="AC17" s="152">
        <f t="shared" si="13"/>
        <v>627.072</v>
      </c>
      <c r="AD17" s="161">
        <f t="shared" si="13"/>
        <v>313.536</v>
      </c>
      <c r="AE17" s="161">
        <f t="shared" si="13"/>
        <v>313.536</v>
      </c>
      <c r="AF17" s="221">
        <f t="shared" si="13"/>
        <v>627.072</v>
      </c>
      <c r="AG17" s="153">
        <f t="shared" si="6"/>
        <v>0</v>
      </c>
      <c r="AH17" s="153">
        <f t="shared" si="6"/>
        <v>0</v>
      </c>
      <c r="AI17" s="153">
        <f t="shared" si="6"/>
        <v>627.072</v>
      </c>
      <c r="AJ17" s="154">
        <f t="shared" si="6"/>
        <v>313.536</v>
      </c>
      <c r="AK17" s="154">
        <f t="shared" si="6"/>
        <v>313.536</v>
      </c>
      <c r="AL17" s="153">
        <f t="shared" si="6"/>
        <v>627.072</v>
      </c>
    </row>
    <row r="18" spans="1:38" ht="50">
      <c r="A18" s="115" t="s">
        <v>77</v>
      </c>
      <c r="B18" s="141" t="s">
        <v>78</v>
      </c>
      <c r="C18" s="215">
        <f>C2</f>
        <v>1</v>
      </c>
      <c r="D18" s="143" t="s">
        <v>73</v>
      </c>
      <c r="E18" s="143"/>
      <c r="F18" s="166" t="s">
        <v>146</v>
      </c>
      <c r="G18" s="157" t="s">
        <v>146</v>
      </c>
      <c r="H18" s="157" t="s">
        <v>80</v>
      </c>
      <c r="I18" s="158" t="s">
        <v>146</v>
      </c>
      <c r="J18" s="158" t="s">
        <v>146</v>
      </c>
      <c r="K18" s="219" t="s">
        <v>80</v>
      </c>
      <c r="M18" s="220">
        <f>IFERROR(VLOOKUP(F18,'[2]Elemental Database'!$A$4:$H$252,8,FALSE),0)</f>
        <v>1324.8000000000002</v>
      </c>
      <c r="N18" s="152">
        <f>IFERROR(VLOOKUP(G18,'[2]Elemental Database'!$A$4:$H$252,8,FALSE),0)</f>
        <v>1324.8000000000002</v>
      </c>
      <c r="O18" s="152">
        <f>IFERROR(VLOOKUP(H18,'[2]Elemental Database'!$A$4:$H$401,8,FALSE),0)</f>
        <v>1360.1280000000002</v>
      </c>
      <c r="P18" s="161">
        <f>IFERROR(VLOOKUP(I18,'[2]Elemental Database'!$A$4:$H$252,8,FALSE),0)</f>
        <v>1324.8000000000002</v>
      </c>
      <c r="Q18" s="161">
        <f>IFERROR(VLOOKUP(J18,'[2]Elemental Database'!$A$4:$H$252,8,FALSE),0)</f>
        <v>1324.8000000000002</v>
      </c>
      <c r="R18" s="221">
        <f>IFERROR(VLOOKUP(K18,'[2]Elemental Database'!$A$4:$H$252,8,FALSE),0)</f>
        <v>1360.1280000000002</v>
      </c>
      <c r="S18" s="152"/>
      <c r="T18" s="220">
        <f t="shared" si="12"/>
        <v>1324.8000000000002</v>
      </c>
      <c r="U18" s="152">
        <f t="shared" si="12"/>
        <v>1324.8000000000002</v>
      </c>
      <c r="V18" s="152">
        <f t="shared" si="12"/>
        <v>1360.1280000000002</v>
      </c>
      <c r="W18" s="161">
        <f t="shared" si="12"/>
        <v>1324.8000000000002</v>
      </c>
      <c r="X18" s="161">
        <f t="shared" si="4"/>
        <v>1324.8000000000002</v>
      </c>
      <c r="Y18" s="221">
        <f t="shared" si="4"/>
        <v>1360.1280000000002</v>
      </c>
      <c r="Z18" s="152"/>
      <c r="AA18" s="220">
        <f t="shared" si="13"/>
        <v>0</v>
      </c>
      <c r="AB18" s="152">
        <f t="shared" si="13"/>
        <v>0</v>
      </c>
      <c r="AC18" s="152">
        <f t="shared" si="13"/>
        <v>35.327999999999975</v>
      </c>
      <c r="AD18" s="161">
        <f t="shared" si="13"/>
        <v>0</v>
      </c>
      <c r="AE18" s="161">
        <f t="shared" si="13"/>
        <v>0</v>
      </c>
      <c r="AF18" s="221">
        <f t="shared" si="13"/>
        <v>35.327999999999975</v>
      </c>
      <c r="AG18" s="153">
        <f t="shared" si="6"/>
        <v>0</v>
      </c>
      <c r="AH18" s="153">
        <f t="shared" si="6"/>
        <v>0</v>
      </c>
      <c r="AI18" s="153">
        <f t="shared" si="6"/>
        <v>35.327999999999975</v>
      </c>
      <c r="AJ18" s="154">
        <f t="shared" si="6"/>
        <v>0</v>
      </c>
      <c r="AK18" s="154">
        <f t="shared" si="6"/>
        <v>0</v>
      </c>
      <c r="AL18" s="153">
        <f t="shared" si="6"/>
        <v>35.327999999999975</v>
      </c>
    </row>
    <row r="19" spans="1:38" ht="37.5">
      <c r="A19" s="115" t="s">
        <v>81</v>
      </c>
      <c r="B19" s="141" t="s">
        <v>82</v>
      </c>
      <c r="C19" s="215">
        <f>'[2]Areas and specs'!C5</f>
        <v>142</v>
      </c>
      <c r="D19" s="143" t="str">
        <f>D20</f>
        <v>m2</v>
      </c>
      <c r="E19" s="143"/>
      <c r="F19" s="166" t="s">
        <v>83</v>
      </c>
      <c r="G19" s="157" t="s">
        <v>83</v>
      </c>
      <c r="H19" s="157" t="s">
        <v>85</v>
      </c>
      <c r="I19" s="158" t="s">
        <v>83</v>
      </c>
      <c r="J19" s="158" t="s">
        <v>83</v>
      </c>
      <c r="K19" s="219" t="s">
        <v>85</v>
      </c>
      <c r="M19" s="220">
        <f>IFERROR(VLOOKUP(F19,'[2]Elemental Database'!$A$4:$H$252,8,FALSE),0)</f>
        <v>0</v>
      </c>
      <c r="N19" s="152">
        <f>IFERROR(VLOOKUP(G19,'[2]Elemental Database'!$A$4:$H$252,8,FALSE),0)</f>
        <v>0</v>
      </c>
      <c r="O19" s="152">
        <f>IFERROR(VLOOKUP(H19,'[2]Elemental Database'!$A$4:$H$252,8,FALSE),0)</f>
        <v>16.559999999999999</v>
      </c>
      <c r="P19" s="161">
        <f>IFERROR(VLOOKUP(I19,'[2]Elemental Database'!$A$4:$H$252,8,FALSE),0)</f>
        <v>0</v>
      </c>
      <c r="Q19" s="161">
        <f>IFERROR(VLOOKUP(J19,'[2]Elemental Database'!$A$4:$H$252,8,FALSE),0)</f>
        <v>0</v>
      </c>
      <c r="R19" s="221">
        <f>IFERROR(VLOOKUP(K19,'[2]Elemental Database'!$A$4:$H$252,8,FALSE),0)</f>
        <v>16.559999999999999</v>
      </c>
      <c r="S19" s="152"/>
      <c r="T19" s="220">
        <f t="shared" si="12"/>
        <v>0</v>
      </c>
      <c r="U19" s="152">
        <f t="shared" si="12"/>
        <v>0</v>
      </c>
      <c r="V19" s="152">
        <f t="shared" si="12"/>
        <v>2351.52</v>
      </c>
      <c r="W19" s="161">
        <f t="shared" si="12"/>
        <v>0</v>
      </c>
      <c r="X19" s="161">
        <f t="shared" si="4"/>
        <v>0</v>
      </c>
      <c r="Y19" s="221">
        <f t="shared" si="4"/>
        <v>2351.52</v>
      </c>
      <c r="Z19" s="152"/>
      <c r="AA19" s="220">
        <f t="shared" si="13"/>
        <v>0</v>
      </c>
      <c r="AB19" s="152">
        <f t="shared" si="13"/>
        <v>0</v>
      </c>
      <c r="AC19" s="152">
        <f t="shared" si="13"/>
        <v>2351.52</v>
      </c>
      <c r="AD19" s="161">
        <f t="shared" si="13"/>
        <v>0</v>
      </c>
      <c r="AE19" s="161">
        <f t="shared" si="13"/>
        <v>0</v>
      </c>
      <c r="AF19" s="221">
        <f t="shared" si="13"/>
        <v>2351.52</v>
      </c>
      <c r="AG19" s="153">
        <f t="shared" si="6"/>
        <v>0</v>
      </c>
      <c r="AH19" s="153">
        <f t="shared" si="6"/>
        <v>0</v>
      </c>
      <c r="AI19" s="153">
        <f t="shared" si="6"/>
        <v>2351.52</v>
      </c>
      <c r="AJ19" s="154">
        <f t="shared" si="6"/>
        <v>0</v>
      </c>
      <c r="AK19" s="154">
        <f t="shared" si="6"/>
        <v>0</v>
      </c>
      <c r="AL19" s="153">
        <f t="shared" si="6"/>
        <v>2351.52</v>
      </c>
    </row>
    <row r="20" spans="1:38" ht="62.5">
      <c r="A20" s="115" t="s">
        <v>86</v>
      </c>
      <c r="B20" s="141" t="s">
        <v>86</v>
      </c>
      <c r="C20" s="215">
        <f>C19</f>
        <v>142</v>
      </c>
      <c r="D20" s="143" t="s">
        <v>46</v>
      </c>
      <c r="E20" s="143"/>
      <c r="F20" s="166" t="s">
        <v>87</v>
      </c>
      <c r="G20" s="157" t="s">
        <v>88</v>
      </c>
      <c r="H20" s="157" t="s">
        <v>89</v>
      </c>
      <c r="I20" s="158" t="s">
        <v>90</v>
      </c>
      <c r="J20" s="158" t="s">
        <v>90</v>
      </c>
      <c r="K20" s="219" t="s">
        <v>89</v>
      </c>
      <c r="M20" s="220">
        <f>IFERROR(VLOOKUP(F20,'[2]Elemental Database'!$A$4:$H$252,8,FALSE),0)</f>
        <v>0</v>
      </c>
      <c r="N20" s="152">
        <f>IFERROR(VLOOKUP(G20,'[2]Elemental Database'!$A$4:$H$252,8,FALSE),0)</f>
        <v>0.54850269164284593</v>
      </c>
      <c r="O20" s="152">
        <f>IFERROR(VLOOKUP(H20,'[2]Elemental Database'!$A$4:$H$252,8,FALSE),0)</f>
        <v>10.589436286120325</v>
      </c>
      <c r="P20" s="161">
        <f>IFERROR(VLOOKUP(I20,'[2]Elemental Database'!$A$4:$H$252,8,FALSE),0)</f>
        <v>0</v>
      </c>
      <c r="Q20" s="161">
        <f>IFERROR(VLOOKUP(J20,'[2]Elemental Database'!$A$4:$H$252,8,FALSE),0)</f>
        <v>0</v>
      </c>
      <c r="R20" s="221">
        <f>IFERROR(VLOOKUP(K20,'[2]Elemental Database'!$A$4:$H$252,8,FALSE),0)</f>
        <v>10.589436286120325</v>
      </c>
      <c r="S20" s="152"/>
      <c r="T20" s="220">
        <f t="shared" si="12"/>
        <v>0</v>
      </c>
      <c r="U20" s="152">
        <f t="shared" si="12"/>
        <v>77.887382213284127</v>
      </c>
      <c r="V20" s="152">
        <f t="shared" si="12"/>
        <v>1503.6999526290861</v>
      </c>
      <c r="W20" s="161">
        <f t="shared" si="12"/>
        <v>0</v>
      </c>
      <c r="X20" s="161">
        <f t="shared" si="4"/>
        <v>0</v>
      </c>
      <c r="Y20" s="221">
        <f t="shared" si="4"/>
        <v>1503.6999526290861</v>
      </c>
      <c r="Z20" s="152"/>
      <c r="AA20" s="220">
        <f t="shared" si="13"/>
        <v>0</v>
      </c>
      <c r="AB20" s="152">
        <f t="shared" si="13"/>
        <v>77.887382213284127</v>
      </c>
      <c r="AC20" s="152">
        <f t="shared" si="13"/>
        <v>1503.6999526290861</v>
      </c>
      <c r="AD20" s="161">
        <f t="shared" si="13"/>
        <v>0</v>
      </c>
      <c r="AE20" s="161">
        <f t="shared" si="13"/>
        <v>0</v>
      </c>
      <c r="AF20" s="221">
        <f t="shared" si="13"/>
        <v>1503.6999526290861</v>
      </c>
      <c r="AG20" s="153">
        <f t="shared" si="6"/>
        <v>-77.887382213284127</v>
      </c>
      <c r="AH20" s="153">
        <f t="shared" si="6"/>
        <v>0</v>
      </c>
      <c r="AI20" s="153">
        <f t="shared" si="6"/>
        <v>1425.8125704158019</v>
      </c>
      <c r="AJ20" s="154">
        <f t="shared" si="6"/>
        <v>-77.887382213284127</v>
      </c>
      <c r="AK20" s="154">
        <f t="shared" si="6"/>
        <v>-77.887382213284127</v>
      </c>
      <c r="AL20" s="153">
        <f t="shared" si="6"/>
        <v>1425.8125704158019</v>
      </c>
    </row>
    <row r="21" spans="1:38" hidden="1">
      <c r="B21" s="141" t="s">
        <v>91</v>
      </c>
      <c r="C21" s="215"/>
      <c r="D21" s="143" t="s">
        <v>73</v>
      </c>
      <c r="E21" s="143"/>
      <c r="F21" s="166"/>
      <c r="G21" s="157"/>
      <c r="H21" s="157"/>
      <c r="I21" s="158"/>
      <c r="J21" s="158"/>
      <c r="K21" s="219"/>
      <c r="M21" s="220" t="e">
        <f>VLOOKUP(F21,'[2]Elemental Database'!$A$4:$H$252,8,FALSE)</f>
        <v>#N/A</v>
      </c>
      <c r="N21" s="152" t="e">
        <f>VLOOKUP(G21,'[2]Elemental Database'!$A$4:$H$252,8,FALSE)</f>
        <v>#N/A</v>
      </c>
      <c r="O21" s="152" t="e">
        <f>VLOOKUP(H21,'[2]Elemental Database'!$A$4:$H$252,8,FALSE)</f>
        <v>#N/A</v>
      </c>
      <c r="P21" s="161" t="e">
        <f>VLOOKUP(I21,'[2]Elemental Database'!$A$4:$H$252,8,FALSE)</f>
        <v>#N/A</v>
      </c>
      <c r="Q21" s="161" t="e">
        <f>VLOOKUP(J21,'[2]Elemental Database'!$A$4:$H$252,8,FALSE)</f>
        <v>#N/A</v>
      </c>
      <c r="R21" s="221" t="e">
        <f>VLOOKUP(K21,'[2]Elemental Database'!$A$4:$H$252,8,FALSE)</f>
        <v>#N/A</v>
      </c>
      <c r="S21" s="152"/>
      <c r="T21" s="220"/>
      <c r="U21" s="152"/>
      <c r="V21" s="152"/>
      <c r="W21" s="161"/>
      <c r="X21" s="161"/>
      <c r="Y21" s="221"/>
      <c r="Z21" s="152"/>
      <c r="AA21" s="220">
        <f t="shared" si="13"/>
        <v>0</v>
      </c>
      <c r="AB21" s="152">
        <f t="shared" si="13"/>
        <v>0</v>
      </c>
      <c r="AC21" s="152">
        <f t="shared" si="13"/>
        <v>0</v>
      </c>
      <c r="AD21" s="161">
        <f t="shared" si="13"/>
        <v>0</v>
      </c>
      <c r="AE21" s="161">
        <f t="shared" si="13"/>
        <v>0</v>
      </c>
      <c r="AF21" s="221">
        <f t="shared" si="13"/>
        <v>0</v>
      </c>
      <c r="AG21" s="153">
        <f t="shared" si="6"/>
        <v>0</v>
      </c>
      <c r="AH21" s="153">
        <f t="shared" si="6"/>
        <v>0</v>
      </c>
      <c r="AI21" s="153">
        <f t="shared" si="6"/>
        <v>0</v>
      </c>
      <c r="AJ21" s="154">
        <f t="shared" si="6"/>
        <v>0</v>
      </c>
      <c r="AK21" s="154">
        <f t="shared" si="6"/>
        <v>0</v>
      </c>
      <c r="AL21" s="153">
        <f t="shared" si="6"/>
        <v>0</v>
      </c>
    </row>
    <row r="22" spans="1:38" ht="37.5">
      <c r="A22" s="115" t="s">
        <v>92</v>
      </c>
      <c r="B22" s="141" t="s">
        <v>93</v>
      </c>
      <c r="C22" s="215">
        <v>1</v>
      </c>
      <c r="D22" s="143" t="s">
        <v>73</v>
      </c>
      <c r="E22" s="143"/>
      <c r="F22" s="166" t="s">
        <v>94</v>
      </c>
      <c r="G22" s="157" t="s">
        <v>94</v>
      </c>
      <c r="H22" s="157" t="s">
        <v>94</v>
      </c>
      <c r="I22" s="158" t="s">
        <v>94</v>
      </c>
      <c r="J22" s="158" t="s">
        <v>94</v>
      </c>
      <c r="K22" s="219" t="s">
        <v>94</v>
      </c>
      <c r="M22" s="220">
        <f>IFERROR(VLOOKUP(F22,'[2]Elemental Database'!$A$4:$H$252,8,FALSE),0)</f>
        <v>1329.5373134328358</v>
      </c>
      <c r="N22" s="152">
        <f>IFERROR(VLOOKUP(G22,'[2]Elemental Database'!$A$4:$H$252,8,FALSE),0)</f>
        <v>1329.5373134328358</v>
      </c>
      <c r="O22" s="152">
        <f>IFERROR(VLOOKUP(H22,'[2]Elemental Database'!$A$4:$H$252,8,FALSE),0)</f>
        <v>1329.5373134328358</v>
      </c>
      <c r="P22" s="161">
        <f>IFERROR(VLOOKUP(I22,'[2]Elemental Database'!$A$4:$H$252,8,FALSE),0)</f>
        <v>1329.5373134328358</v>
      </c>
      <c r="Q22" s="161">
        <f>IFERROR(VLOOKUP(J22,'[2]Elemental Database'!$A$4:$H$252,8,FALSE),0)</f>
        <v>1329.5373134328358</v>
      </c>
      <c r="R22" s="221">
        <f>IFERROR(VLOOKUP(K22,'[2]Elemental Database'!$A$4:$H$252,8,FALSE),0)</f>
        <v>1329.5373134328358</v>
      </c>
      <c r="S22" s="152"/>
      <c r="T22" s="220">
        <f t="shared" ref="T22:Y29" si="14">M22*$C22</f>
        <v>1329.5373134328358</v>
      </c>
      <c r="U22" s="152">
        <f t="shared" si="14"/>
        <v>1329.5373134328358</v>
      </c>
      <c r="V22" s="152">
        <f t="shared" si="14"/>
        <v>1329.5373134328358</v>
      </c>
      <c r="W22" s="161">
        <f t="shared" si="14"/>
        <v>1329.5373134328358</v>
      </c>
      <c r="X22" s="161">
        <f t="shared" si="14"/>
        <v>1329.5373134328358</v>
      </c>
      <c r="Y22" s="221">
        <f t="shared" si="14"/>
        <v>1329.5373134328358</v>
      </c>
      <c r="Z22" s="152"/>
      <c r="AA22" s="220">
        <f t="shared" si="13"/>
        <v>0</v>
      </c>
      <c r="AB22" s="152">
        <f t="shared" si="13"/>
        <v>0</v>
      </c>
      <c r="AC22" s="152">
        <f t="shared" si="13"/>
        <v>0</v>
      </c>
      <c r="AD22" s="161">
        <f t="shared" si="13"/>
        <v>0</v>
      </c>
      <c r="AE22" s="161">
        <f t="shared" si="13"/>
        <v>0</v>
      </c>
      <c r="AF22" s="221">
        <f t="shared" si="13"/>
        <v>0</v>
      </c>
      <c r="AG22" s="153">
        <f t="shared" ref="AG22:AL29" si="15">T22-$U22</f>
        <v>0</v>
      </c>
      <c r="AH22" s="153">
        <f t="shared" si="15"/>
        <v>0</v>
      </c>
      <c r="AI22" s="153">
        <f t="shared" si="15"/>
        <v>0</v>
      </c>
      <c r="AJ22" s="154">
        <f t="shared" si="15"/>
        <v>0</v>
      </c>
      <c r="AK22" s="154">
        <f t="shared" si="15"/>
        <v>0</v>
      </c>
      <c r="AL22" s="153">
        <f t="shared" si="15"/>
        <v>0</v>
      </c>
    </row>
    <row r="23" spans="1:38" ht="25">
      <c r="A23" s="115" t="s">
        <v>92</v>
      </c>
      <c r="B23" s="141" t="str">
        <f>"Photovoltaic array variable"&amp; " "&amp;F5</f>
        <v>Photovoltaic array variable Part L 2021</v>
      </c>
      <c r="C23" s="165">
        <v>4.84</v>
      </c>
      <c r="D23" s="143" t="s">
        <v>95</v>
      </c>
      <c r="E23" s="143"/>
      <c r="F23" s="166" t="s">
        <v>96</v>
      </c>
      <c r="G23" s="157"/>
      <c r="H23" s="157"/>
      <c r="I23" s="158"/>
      <c r="J23" s="158"/>
      <c r="K23" s="219"/>
      <c r="M23" s="220">
        <f>IFERROR(VLOOKUP(F23,'[2]Elemental Database'!$A$4:$H$252,8,FALSE),0)</f>
        <v>716.77611940298505</v>
      </c>
      <c r="N23" s="152">
        <f>IFERROR(VLOOKUP(G23,'[2]Elemental Database'!$A$4:$H$252,8,FALSE),0)</f>
        <v>0</v>
      </c>
      <c r="O23" s="152">
        <f>IFERROR(VLOOKUP(H23,'[2]Elemental Database'!$A$4:$H$252,8,FALSE),0)</f>
        <v>0</v>
      </c>
      <c r="P23" s="161">
        <f>IFERROR(VLOOKUP(I23,'[2]Elemental Database'!$A$4:$H$252,8,FALSE),0)</f>
        <v>0</v>
      </c>
      <c r="Q23" s="161">
        <f>IFERROR(VLOOKUP(J23,'[2]Elemental Database'!$A$4:$H$252,8,FALSE),0)</f>
        <v>0</v>
      </c>
      <c r="R23" s="221">
        <f>IFERROR(VLOOKUP(K23,'[2]Elemental Database'!$A$4:$H$252,8,FALSE),0)</f>
        <v>0</v>
      </c>
      <c r="S23" s="152"/>
      <c r="T23" s="220">
        <f t="shared" si="14"/>
        <v>3469.1964179104475</v>
      </c>
      <c r="U23" s="152">
        <f t="shared" si="14"/>
        <v>0</v>
      </c>
      <c r="V23" s="152">
        <f t="shared" si="14"/>
        <v>0</v>
      </c>
      <c r="W23" s="161">
        <f t="shared" si="14"/>
        <v>0</v>
      </c>
      <c r="X23" s="161">
        <f t="shared" si="14"/>
        <v>0</v>
      </c>
      <c r="Y23" s="221">
        <f t="shared" si="14"/>
        <v>0</v>
      </c>
      <c r="Z23" s="152"/>
      <c r="AA23" s="220">
        <f t="shared" si="13"/>
        <v>0</v>
      </c>
      <c r="AB23" s="152">
        <f t="shared" si="13"/>
        <v>-3469.1964179104475</v>
      </c>
      <c r="AC23" s="152">
        <f t="shared" si="13"/>
        <v>-3469.1964179104475</v>
      </c>
      <c r="AD23" s="161">
        <f t="shared" si="13"/>
        <v>-3469.1964179104475</v>
      </c>
      <c r="AE23" s="161">
        <f t="shared" si="13"/>
        <v>-3469.1964179104475</v>
      </c>
      <c r="AF23" s="221">
        <f t="shared" si="13"/>
        <v>-3469.1964179104475</v>
      </c>
      <c r="AG23" s="153">
        <f t="shared" si="15"/>
        <v>3469.1964179104475</v>
      </c>
      <c r="AH23" s="153">
        <f t="shared" si="15"/>
        <v>0</v>
      </c>
      <c r="AI23" s="153">
        <f t="shared" si="15"/>
        <v>0</v>
      </c>
      <c r="AJ23" s="154">
        <f t="shared" si="15"/>
        <v>0</v>
      </c>
      <c r="AK23" s="154">
        <f t="shared" si="15"/>
        <v>0</v>
      </c>
      <c r="AL23" s="153">
        <f t="shared" si="15"/>
        <v>0</v>
      </c>
    </row>
    <row r="24" spans="1:38" ht="37.5">
      <c r="A24" s="115" t="s">
        <v>92</v>
      </c>
      <c r="B24" s="141" t="str">
        <f>"Photovoltaic array variable"&amp; " "&amp;G5</f>
        <v>Photovoltaic array variable FHS Part L 2026</v>
      </c>
      <c r="C24" s="165">
        <v>6.3</v>
      </c>
      <c r="D24" s="143" t="s">
        <v>95</v>
      </c>
      <c r="E24" s="143"/>
      <c r="F24" s="166"/>
      <c r="G24" s="157" t="s">
        <v>96</v>
      </c>
      <c r="H24" s="157"/>
      <c r="I24" s="158"/>
      <c r="J24" s="158"/>
      <c r="K24" s="219"/>
      <c r="M24" s="220">
        <f>IFERROR(VLOOKUP(F24,'[2]Elemental Database'!$A$4:$H$252,8,FALSE),0)</f>
        <v>0</v>
      </c>
      <c r="N24" s="152">
        <f>IFERROR(VLOOKUP(G24,'[2]Elemental Database'!$A$4:$H$252,8,FALSE),0)</f>
        <v>716.77611940298505</v>
      </c>
      <c r="O24" s="152">
        <f>IFERROR(VLOOKUP(H24,'[2]Elemental Database'!$A$4:$H$252,8,FALSE),0)</f>
        <v>0</v>
      </c>
      <c r="P24" s="161">
        <f>IFERROR(VLOOKUP(I24,'[2]Elemental Database'!$A$4:$H$252,8,FALSE),0)</f>
        <v>0</v>
      </c>
      <c r="Q24" s="161">
        <f>IFERROR(VLOOKUP(J24,'[2]Elemental Database'!$A$4:$H$252,8,FALSE),0)</f>
        <v>0</v>
      </c>
      <c r="R24" s="221">
        <f>IFERROR(VLOOKUP(K24,'[2]Elemental Database'!$A$4:$H$252,8,FALSE),0)</f>
        <v>0</v>
      </c>
      <c r="S24" s="152"/>
      <c r="T24" s="220">
        <f t="shared" si="14"/>
        <v>0</v>
      </c>
      <c r="U24" s="152">
        <f t="shared" si="14"/>
        <v>4515.6895522388058</v>
      </c>
      <c r="V24" s="152">
        <f t="shared" si="14"/>
        <v>0</v>
      </c>
      <c r="W24" s="161">
        <f t="shared" si="14"/>
        <v>0</v>
      </c>
      <c r="X24" s="161">
        <f t="shared" si="14"/>
        <v>0</v>
      </c>
      <c r="Y24" s="221">
        <f t="shared" si="14"/>
        <v>0</v>
      </c>
      <c r="Z24" s="152"/>
      <c r="AA24" s="220">
        <f t="shared" si="13"/>
        <v>0</v>
      </c>
      <c r="AB24" s="152">
        <f t="shared" si="13"/>
        <v>4515.6895522388058</v>
      </c>
      <c r="AC24" s="152">
        <f t="shared" si="13"/>
        <v>0</v>
      </c>
      <c r="AD24" s="161">
        <f t="shared" si="13"/>
        <v>0</v>
      </c>
      <c r="AE24" s="161">
        <f t="shared" si="13"/>
        <v>0</v>
      </c>
      <c r="AF24" s="221">
        <f t="shared" si="13"/>
        <v>0</v>
      </c>
      <c r="AG24" s="153">
        <f t="shared" si="15"/>
        <v>-4515.6895522388058</v>
      </c>
      <c r="AH24" s="153">
        <f t="shared" si="15"/>
        <v>0</v>
      </c>
      <c r="AI24" s="153">
        <f t="shared" si="15"/>
        <v>-4515.6895522388058</v>
      </c>
      <c r="AJ24" s="154">
        <f t="shared" si="15"/>
        <v>-4515.6895522388058</v>
      </c>
      <c r="AK24" s="154">
        <f t="shared" si="15"/>
        <v>-4515.6895522388058</v>
      </c>
      <c r="AL24" s="153">
        <f t="shared" si="15"/>
        <v>-4515.6895522388058</v>
      </c>
    </row>
    <row r="25" spans="1:38" ht="37.5">
      <c r="A25" s="115" t="s">
        <v>92</v>
      </c>
      <c r="B25" s="141" t="str">
        <f>"Photovoltaic array variable"&amp; " "&amp;H5</f>
        <v>Photovoltaic array variable Level 1b
(SHD 15-20)</v>
      </c>
      <c r="C25" s="165">
        <v>6.3</v>
      </c>
      <c r="D25" s="143" t="s">
        <v>95</v>
      </c>
      <c r="E25" s="143"/>
      <c r="F25" s="166"/>
      <c r="G25" s="157"/>
      <c r="H25" s="157" t="s">
        <v>96</v>
      </c>
      <c r="I25" s="158"/>
      <c r="J25" s="158"/>
      <c r="K25" s="219"/>
      <c r="M25" s="220">
        <f>IFERROR(VLOOKUP(F25,'[2]Elemental Database'!$A$4:$H$252,8,FALSE),0)</f>
        <v>0</v>
      </c>
      <c r="N25" s="152">
        <f>IFERROR(VLOOKUP(G25,'[2]Elemental Database'!$A$4:$H$252,8,FALSE),0)</f>
        <v>0</v>
      </c>
      <c r="O25" s="152">
        <f>IFERROR(VLOOKUP(H25,'[2]Elemental Database'!$A$4:$H$252,8,FALSE),0)</f>
        <v>716.77611940298505</v>
      </c>
      <c r="P25" s="161">
        <f>IFERROR(VLOOKUP(I25,'[2]Elemental Database'!$A$4:$H$252,8,FALSE),0)</f>
        <v>0</v>
      </c>
      <c r="Q25" s="161">
        <f>IFERROR(VLOOKUP(J25,'[2]Elemental Database'!$A$4:$H$252,8,FALSE),0)</f>
        <v>0</v>
      </c>
      <c r="R25" s="221">
        <f>IFERROR(VLOOKUP(K25,'[2]Elemental Database'!$A$4:$H$252,8,FALSE),0)</f>
        <v>0</v>
      </c>
      <c r="S25" s="152"/>
      <c r="T25" s="220">
        <f t="shared" si="14"/>
        <v>0</v>
      </c>
      <c r="U25" s="152">
        <f t="shared" si="14"/>
        <v>0</v>
      </c>
      <c r="V25" s="152">
        <f t="shared" si="14"/>
        <v>4515.6895522388058</v>
      </c>
      <c r="W25" s="161">
        <f t="shared" si="14"/>
        <v>0</v>
      </c>
      <c r="X25" s="161">
        <f t="shared" si="14"/>
        <v>0</v>
      </c>
      <c r="Y25" s="221">
        <f t="shared" si="14"/>
        <v>0</v>
      </c>
      <c r="Z25" s="152"/>
      <c r="AA25" s="220">
        <f t="shared" si="13"/>
        <v>0</v>
      </c>
      <c r="AB25" s="152">
        <f t="shared" si="13"/>
        <v>0</v>
      </c>
      <c r="AC25" s="152">
        <f t="shared" si="13"/>
        <v>4515.6895522388058</v>
      </c>
      <c r="AD25" s="161">
        <f t="shared" si="13"/>
        <v>0</v>
      </c>
      <c r="AE25" s="161">
        <f t="shared" si="13"/>
        <v>0</v>
      </c>
      <c r="AF25" s="221">
        <f t="shared" si="13"/>
        <v>0</v>
      </c>
      <c r="AG25" s="153">
        <f t="shared" si="15"/>
        <v>0</v>
      </c>
      <c r="AH25" s="153">
        <f t="shared" si="15"/>
        <v>0</v>
      </c>
      <c r="AI25" s="153">
        <f t="shared" si="15"/>
        <v>4515.6895522388058</v>
      </c>
      <c r="AJ25" s="154">
        <f t="shared" si="15"/>
        <v>0</v>
      </c>
      <c r="AK25" s="154">
        <f t="shared" si="15"/>
        <v>0</v>
      </c>
      <c r="AL25" s="153">
        <f t="shared" si="15"/>
        <v>0</v>
      </c>
    </row>
    <row r="26" spans="1:38" ht="37.5" hidden="1">
      <c r="A26" s="115" t="s">
        <v>92</v>
      </c>
      <c r="B26" s="141" t="str">
        <f>"Photovoltaic array variable"&amp; " "&amp;I5</f>
        <v>Photovoltaic array variable 100% TER + 10% TFEE</v>
      </c>
      <c r="C26" s="222">
        <v>4.7</v>
      </c>
      <c r="D26" s="143" t="s">
        <v>95</v>
      </c>
      <c r="E26" s="143"/>
      <c r="F26" s="166"/>
      <c r="G26" s="157"/>
      <c r="H26" s="157"/>
      <c r="I26" s="158" t="s">
        <v>96</v>
      </c>
      <c r="J26" s="158"/>
      <c r="K26" s="219"/>
      <c r="M26" s="220">
        <f>IFERROR(VLOOKUP(F26,'[2]Elemental Database'!$A$4:$H$252,8,FALSE),0)</f>
        <v>0</v>
      </c>
      <c r="N26" s="152">
        <f>IFERROR(VLOOKUP(G26,'[2]Elemental Database'!$A$4:$H$252,8,FALSE),0)</f>
        <v>0</v>
      </c>
      <c r="O26" s="152">
        <f>IFERROR(VLOOKUP(H26,'[2]Elemental Database'!$A$4:$H$252,8,FALSE),0)</f>
        <v>0</v>
      </c>
      <c r="P26" s="161">
        <f>IFERROR(VLOOKUP(I26,'[2]Elemental Database'!$A$4:$H$252,8,FALSE),0)</f>
        <v>716.77611940298505</v>
      </c>
      <c r="Q26" s="161">
        <f>IFERROR(VLOOKUP(J26,'[2]Elemental Database'!$A$4:$H$252,8,FALSE),0)</f>
        <v>0</v>
      </c>
      <c r="R26" s="221">
        <f>IFERROR(VLOOKUP(K26,'[2]Elemental Database'!$A$4:$H$252,8,FALSE),0)</f>
        <v>0</v>
      </c>
      <c r="S26" s="152"/>
      <c r="T26" s="220">
        <f t="shared" si="14"/>
        <v>0</v>
      </c>
      <c r="U26" s="152">
        <f t="shared" si="14"/>
        <v>0</v>
      </c>
      <c r="V26" s="152">
        <f t="shared" si="14"/>
        <v>0</v>
      </c>
      <c r="W26" s="161">
        <f t="shared" si="14"/>
        <v>3368.8477611940298</v>
      </c>
      <c r="X26" s="161">
        <f t="shared" si="14"/>
        <v>0</v>
      </c>
      <c r="Y26" s="221">
        <f t="shared" si="14"/>
        <v>0</v>
      </c>
      <c r="Z26" s="152"/>
      <c r="AA26" s="220">
        <f t="shared" si="13"/>
        <v>0</v>
      </c>
      <c r="AB26" s="152">
        <f t="shared" si="13"/>
        <v>0</v>
      </c>
      <c r="AC26" s="152">
        <f t="shared" si="13"/>
        <v>0</v>
      </c>
      <c r="AD26" s="161">
        <f t="shared" si="13"/>
        <v>3368.8477611940298</v>
      </c>
      <c r="AE26" s="161">
        <f t="shared" si="13"/>
        <v>0</v>
      </c>
      <c r="AF26" s="221">
        <f t="shared" si="13"/>
        <v>0</v>
      </c>
      <c r="AG26" s="153">
        <f t="shared" si="15"/>
        <v>0</v>
      </c>
      <c r="AH26" s="153">
        <f t="shared" si="15"/>
        <v>0</v>
      </c>
      <c r="AI26" s="153">
        <f t="shared" si="15"/>
        <v>0</v>
      </c>
      <c r="AJ26" s="154">
        <f t="shared" si="15"/>
        <v>3368.8477611940298</v>
      </c>
      <c r="AK26" s="154">
        <f t="shared" si="15"/>
        <v>0</v>
      </c>
      <c r="AL26" s="153">
        <f t="shared" si="15"/>
        <v>0</v>
      </c>
    </row>
    <row r="27" spans="1:38" ht="50" hidden="1">
      <c r="A27" s="115" t="s">
        <v>92</v>
      </c>
      <c r="B27" s="141" t="str">
        <f>"Photovoltaic array variable"&amp; " "&amp;J5</f>
        <v>Photovoltaic array variable 100% TER + 10% TFEE + Unregulated</v>
      </c>
      <c r="C27" s="222">
        <v>6.9</v>
      </c>
      <c r="D27" s="143" t="s">
        <v>95</v>
      </c>
      <c r="E27" s="143"/>
      <c r="F27" s="166"/>
      <c r="G27" s="157"/>
      <c r="H27" s="157"/>
      <c r="I27" s="158"/>
      <c r="J27" s="158" t="s">
        <v>96</v>
      </c>
      <c r="K27" s="219"/>
      <c r="M27" s="220">
        <f>IFERROR(VLOOKUP(F27,'[2]Elemental Database'!$A$4:$H$252,8,FALSE),0)</f>
        <v>0</v>
      </c>
      <c r="N27" s="152">
        <f>IFERROR(VLOOKUP(G27,'[2]Elemental Database'!$A$4:$H$252,8,FALSE),0)</f>
        <v>0</v>
      </c>
      <c r="O27" s="152">
        <f>IFERROR(VLOOKUP(H27,'[2]Elemental Database'!$A$4:$H$252,8,FALSE),0)</f>
        <v>0</v>
      </c>
      <c r="P27" s="161">
        <f>IFERROR(VLOOKUP(I27,'[2]Elemental Database'!$A$4:$H$252,8,FALSE),0)</f>
        <v>0</v>
      </c>
      <c r="Q27" s="161">
        <f>IFERROR(VLOOKUP(J27,'[2]Elemental Database'!$A$4:$H$252,8,FALSE),0)</f>
        <v>716.77611940298505</v>
      </c>
      <c r="R27" s="221">
        <f>IFERROR(VLOOKUP(K27,'[2]Elemental Database'!$A$4:$H$252,8,FALSE),0)</f>
        <v>0</v>
      </c>
      <c r="S27" s="152"/>
      <c r="T27" s="220">
        <f t="shared" si="14"/>
        <v>0</v>
      </c>
      <c r="U27" s="152">
        <f t="shared" si="14"/>
        <v>0</v>
      </c>
      <c r="V27" s="152">
        <f t="shared" si="14"/>
        <v>0</v>
      </c>
      <c r="W27" s="161">
        <f t="shared" si="14"/>
        <v>0</v>
      </c>
      <c r="X27" s="161">
        <f t="shared" si="14"/>
        <v>4945.7552238805974</v>
      </c>
      <c r="Y27" s="221">
        <f t="shared" si="14"/>
        <v>0</v>
      </c>
      <c r="Z27" s="152"/>
      <c r="AA27" s="220">
        <f t="shared" si="13"/>
        <v>0</v>
      </c>
      <c r="AB27" s="152">
        <f t="shared" si="13"/>
        <v>0</v>
      </c>
      <c r="AC27" s="152">
        <f t="shared" si="13"/>
        <v>0</v>
      </c>
      <c r="AD27" s="161">
        <f t="shared" si="13"/>
        <v>0</v>
      </c>
      <c r="AE27" s="161">
        <f t="shared" si="13"/>
        <v>4945.7552238805974</v>
      </c>
      <c r="AF27" s="221">
        <f t="shared" si="13"/>
        <v>0</v>
      </c>
      <c r="AG27" s="153">
        <f t="shared" si="15"/>
        <v>0</v>
      </c>
      <c r="AH27" s="153">
        <f t="shared" si="15"/>
        <v>0</v>
      </c>
      <c r="AI27" s="153">
        <f t="shared" si="15"/>
        <v>0</v>
      </c>
      <c r="AJ27" s="154">
        <f t="shared" si="15"/>
        <v>0</v>
      </c>
      <c r="AK27" s="154">
        <f t="shared" si="15"/>
        <v>4945.7552238805974</v>
      </c>
      <c r="AL27" s="153">
        <f t="shared" si="15"/>
        <v>0</v>
      </c>
    </row>
    <row r="28" spans="1:38" ht="37.5" hidden="1">
      <c r="A28" s="115" t="s">
        <v>92</v>
      </c>
      <c r="B28" s="141" t="str">
        <f>"Photovoltaic array variable"&amp; " "&amp;K5</f>
        <v>Photovoltaic array variable Level 2
(SHD 20/ EUI 35)</v>
      </c>
      <c r="C28" s="223">
        <v>6.7</v>
      </c>
      <c r="D28" s="143" t="s">
        <v>95</v>
      </c>
      <c r="E28" s="143"/>
      <c r="F28" s="166"/>
      <c r="G28" s="157"/>
      <c r="H28" s="157"/>
      <c r="I28" s="158"/>
      <c r="J28" s="158"/>
      <c r="K28" s="219" t="s">
        <v>96</v>
      </c>
      <c r="M28" s="220">
        <f>IFERROR(VLOOKUP(F28,'[2]Elemental Database'!$A$4:$H$252,8,FALSE),0)</f>
        <v>0</v>
      </c>
      <c r="N28" s="152">
        <f>IFERROR(VLOOKUP(G28,'[2]Elemental Database'!$A$4:$H$252,8,FALSE),0)</f>
        <v>0</v>
      </c>
      <c r="O28" s="152">
        <f>IFERROR(VLOOKUP(H28,'[2]Elemental Database'!$A$4:$H$252,8,FALSE),0)</f>
        <v>0</v>
      </c>
      <c r="P28" s="161">
        <f>IFERROR(VLOOKUP(I28,'[2]Elemental Database'!$A$4:$H$252,8,FALSE),0)</f>
        <v>0</v>
      </c>
      <c r="Q28" s="161">
        <f>IFERROR(VLOOKUP(J28,'[2]Elemental Database'!$A$4:$H$252,8,FALSE),0)</f>
        <v>0</v>
      </c>
      <c r="R28" s="221">
        <f>IFERROR(VLOOKUP(K28,'[2]Elemental Database'!$A$4:$H$252,8,FALSE),0)</f>
        <v>716.77611940298505</v>
      </c>
      <c r="S28" s="152"/>
      <c r="T28" s="220">
        <f t="shared" si="14"/>
        <v>0</v>
      </c>
      <c r="U28" s="152">
        <f t="shared" si="14"/>
        <v>0</v>
      </c>
      <c r="V28" s="152">
        <f t="shared" si="14"/>
        <v>0</v>
      </c>
      <c r="W28" s="161">
        <f t="shared" si="14"/>
        <v>0</v>
      </c>
      <c r="X28" s="161">
        <f t="shared" si="14"/>
        <v>0</v>
      </c>
      <c r="Y28" s="221">
        <f t="shared" si="14"/>
        <v>4802.3999999999996</v>
      </c>
      <c r="Z28" s="152"/>
      <c r="AA28" s="220">
        <f t="shared" si="13"/>
        <v>0</v>
      </c>
      <c r="AB28" s="152">
        <f t="shared" si="13"/>
        <v>0</v>
      </c>
      <c r="AC28" s="152">
        <f t="shared" si="13"/>
        <v>0</v>
      </c>
      <c r="AD28" s="161">
        <f t="shared" si="13"/>
        <v>0</v>
      </c>
      <c r="AE28" s="161">
        <f t="shared" si="13"/>
        <v>0</v>
      </c>
      <c r="AF28" s="221">
        <f t="shared" si="13"/>
        <v>4802.3999999999996</v>
      </c>
      <c r="AG28" s="153">
        <f t="shared" si="15"/>
        <v>0</v>
      </c>
      <c r="AH28" s="153">
        <f t="shared" si="15"/>
        <v>0</v>
      </c>
      <c r="AI28" s="153">
        <f t="shared" si="15"/>
        <v>0</v>
      </c>
      <c r="AJ28" s="154">
        <f t="shared" si="15"/>
        <v>0</v>
      </c>
      <c r="AK28" s="154">
        <f t="shared" si="15"/>
        <v>0</v>
      </c>
      <c r="AL28" s="153">
        <f t="shared" si="15"/>
        <v>4802.3999999999996</v>
      </c>
    </row>
    <row r="29" spans="1:38">
      <c r="A29" s="115" t="s">
        <v>92</v>
      </c>
      <c r="B29" s="141" t="s">
        <v>143</v>
      </c>
      <c r="C29" s="222"/>
      <c r="D29" s="143" t="s">
        <v>73</v>
      </c>
      <c r="E29" s="143"/>
      <c r="F29" s="166"/>
      <c r="G29" s="157"/>
      <c r="H29" s="157"/>
      <c r="I29" s="158"/>
      <c r="J29" s="158"/>
      <c r="K29" s="219"/>
      <c r="M29" s="220">
        <f>IFERROR(VLOOKUP(F29,'[2]Elemental Database'!$A$4:$H$252,8,FALSE),0)</f>
        <v>0</v>
      </c>
      <c r="N29" s="152">
        <f>IFERROR(VLOOKUP(G29,'[2]Elemental Database'!$A$4:$H$252,8,FALSE),0)</f>
        <v>0</v>
      </c>
      <c r="O29" s="152">
        <f>IFERROR(VLOOKUP(H29,'[2]Elemental Database'!$A$4:$H$252,8,FALSE),0)</f>
        <v>0</v>
      </c>
      <c r="P29" s="161">
        <f>IFERROR(VLOOKUP(I29,'[2]Elemental Database'!$A$4:$H$252,8,FALSE),0)</f>
        <v>0</v>
      </c>
      <c r="Q29" s="161">
        <f>IFERROR(VLOOKUP(J29,'[2]Elemental Database'!$A$4:$H$252,8,FALSE),0)</f>
        <v>0</v>
      </c>
      <c r="R29" s="221">
        <f>IFERROR(VLOOKUP(K29,'[2]Elemental Database'!$A$4:$H$252,8,FALSE),0)</f>
        <v>0</v>
      </c>
      <c r="S29" s="152"/>
      <c r="T29" s="220">
        <f t="shared" si="14"/>
        <v>0</v>
      </c>
      <c r="U29" s="152">
        <f t="shared" si="14"/>
        <v>0</v>
      </c>
      <c r="V29" s="152">
        <f t="shared" si="14"/>
        <v>0</v>
      </c>
      <c r="W29" s="161">
        <f t="shared" si="14"/>
        <v>0</v>
      </c>
      <c r="X29" s="161">
        <f t="shared" si="14"/>
        <v>0</v>
      </c>
      <c r="Y29" s="221">
        <f t="shared" si="14"/>
        <v>0</v>
      </c>
      <c r="Z29" s="152"/>
      <c r="AA29" s="220">
        <f t="shared" si="13"/>
        <v>0</v>
      </c>
      <c r="AB29" s="152">
        <f t="shared" si="13"/>
        <v>0</v>
      </c>
      <c r="AC29" s="152">
        <f t="shared" si="13"/>
        <v>0</v>
      </c>
      <c r="AD29" s="161">
        <f t="shared" si="13"/>
        <v>0</v>
      </c>
      <c r="AE29" s="161">
        <f t="shared" si="13"/>
        <v>0</v>
      </c>
      <c r="AF29" s="221">
        <f t="shared" si="13"/>
        <v>0</v>
      </c>
      <c r="AG29" s="153">
        <f t="shared" si="15"/>
        <v>0</v>
      </c>
      <c r="AH29" s="153">
        <f t="shared" si="15"/>
        <v>0</v>
      </c>
      <c r="AI29" s="153">
        <f t="shared" si="15"/>
        <v>0</v>
      </c>
      <c r="AJ29" s="154">
        <f t="shared" si="15"/>
        <v>0</v>
      </c>
      <c r="AK29" s="154">
        <f t="shared" si="15"/>
        <v>0</v>
      </c>
      <c r="AL29" s="153">
        <f t="shared" si="15"/>
        <v>0</v>
      </c>
    </row>
    <row r="30" spans="1:38" ht="13">
      <c r="B30" s="167" t="s">
        <v>97</v>
      </c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8">
        <f t="shared" ref="T30:Y30" si="16">SUM(T6:T29)</f>
        <v>104692.1423713433</v>
      </c>
      <c r="U30" s="168">
        <f t="shared" si="16"/>
        <v>105816.52288788494</v>
      </c>
      <c r="V30" s="168">
        <f t="shared" si="16"/>
        <v>114196.12735344451</v>
      </c>
      <c r="W30" s="168">
        <f t="shared" si="16"/>
        <v>154345.04066214978</v>
      </c>
      <c r="X30" s="168">
        <f t="shared" si="16"/>
        <v>109649.94812483639</v>
      </c>
      <c r="Y30" s="168">
        <f t="shared" si="16"/>
        <v>119957.22067168888</v>
      </c>
      <c r="AA30" s="168"/>
      <c r="AB30" s="168"/>
      <c r="AC30" s="168"/>
      <c r="AD30" s="168"/>
      <c r="AE30" s="168"/>
      <c r="AF30" s="168"/>
      <c r="AG30" s="168"/>
      <c r="AH30" s="168"/>
      <c r="AI30" s="168"/>
      <c r="AJ30" s="168"/>
      <c r="AK30" s="168"/>
      <c r="AL30" s="168"/>
    </row>
    <row r="31" spans="1:38" ht="13">
      <c r="B31" s="167" t="s">
        <v>98</v>
      </c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8">
        <f>T30-$T$30</f>
        <v>0</v>
      </c>
      <c r="U31" s="168">
        <f>U30-$T$30</f>
        <v>1124.3805165416416</v>
      </c>
      <c r="V31" s="168">
        <f t="shared" ref="V31:W31" si="17">V30-$T$30</f>
        <v>9503.9849821012031</v>
      </c>
      <c r="W31" s="168">
        <f t="shared" si="17"/>
        <v>49652.898290806479</v>
      </c>
      <c r="X31" s="168">
        <f>X30-$T$30</f>
        <v>4957.8057534930849</v>
      </c>
      <c r="Y31" s="168">
        <f>Y30-$T$30</f>
        <v>15265.078300345573</v>
      </c>
      <c r="AA31" s="168">
        <f t="shared" ref="AA31:AL31" si="18">SUM(AA6:AA29)</f>
        <v>0</v>
      </c>
      <c r="AB31" s="168">
        <f t="shared" si="18"/>
        <v>1124.3805165416425</v>
      </c>
      <c r="AC31" s="168">
        <f t="shared" si="18"/>
        <v>9503.9849821012212</v>
      </c>
      <c r="AD31" s="168">
        <f t="shared" si="18"/>
        <v>3380.8982908065377</v>
      </c>
      <c r="AE31" s="168">
        <f t="shared" si="18"/>
        <v>4957.8057534931049</v>
      </c>
      <c r="AF31" s="168">
        <f t="shared" si="18"/>
        <v>15265.078300345584</v>
      </c>
      <c r="AG31" s="168">
        <f>SUM(AG6:AG29)</f>
        <v>-1124.3805165416425</v>
      </c>
      <c r="AH31" s="168">
        <f>SUM(AH6:AH29)</f>
        <v>0</v>
      </c>
      <c r="AI31" s="168">
        <f>SUM(AI6:AI29)</f>
        <v>8379.6044655595797</v>
      </c>
      <c r="AJ31" s="168">
        <f t="shared" si="18"/>
        <v>48528.517774264896</v>
      </c>
      <c r="AK31" s="168">
        <f t="shared" si="18"/>
        <v>3833.4252369514629</v>
      </c>
      <c r="AL31" s="168">
        <f t="shared" si="18"/>
        <v>14140.697783803942</v>
      </c>
    </row>
    <row r="32" spans="1:38">
      <c r="U32" s="157"/>
      <c r="V32" s="157"/>
      <c r="W32" s="157"/>
      <c r="X32" s="157"/>
      <c r="Y32" s="157"/>
    </row>
    <row r="33" spans="1:38" ht="13.5" customHeight="1" thickBot="1">
      <c r="B33" s="249" t="s">
        <v>99</v>
      </c>
      <c r="C33" s="249"/>
      <c r="D33" s="249"/>
      <c r="E33" s="249"/>
      <c r="F33" s="249"/>
      <c r="G33" s="249"/>
      <c r="H33" s="249"/>
      <c r="I33" s="249"/>
      <c r="J33" s="249"/>
      <c r="K33" s="249"/>
      <c r="L33" s="249"/>
      <c r="M33" s="249"/>
      <c r="N33" s="249"/>
      <c r="O33" s="249"/>
      <c r="P33" s="249"/>
      <c r="Q33" s="249"/>
      <c r="R33" s="249"/>
      <c r="S33" s="249"/>
      <c r="T33" s="249"/>
      <c r="U33" s="249"/>
      <c r="V33" s="249"/>
      <c r="W33" s="249"/>
      <c r="X33" s="249"/>
      <c r="Y33" s="249"/>
      <c r="Z33" s="249"/>
      <c r="AA33" s="249"/>
      <c r="AB33" s="249"/>
      <c r="AC33" s="249"/>
      <c r="AD33" s="249"/>
      <c r="AE33" s="249"/>
      <c r="AF33" s="120"/>
    </row>
    <row r="34" spans="1:38" ht="13.5" customHeight="1" thickBot="1">
      <c r="B34" s="121" t="s">
        <v>34</v>
      </c>
      <c r="C34" s="224" t="s">
        <v>35</v>
      </c>
      <c r="D34" s="225"/>
      <c r="F34" s="250" t="s">
        <v>36</v>
      </c>
      <c r="G34" s="252"/>
      <c r="H34" s="252"/>
      <c r="I34" s="252"/>
      <c r="J34" s="252"/>
      <c r="K34" s="251"/>
      <c r="L34" s="226"/>
      <c r="M34" s="250" t="s">
        <v>37</v>
      </c>
      <c r="N34" s="252"/>
      <c r="O34" s="252"/>
      <c r="P34" s="252"/>
      <c r="Q34" s="252"/>
      <c r="R34" s="251"/>
      <c r="S34" s="171"/>
      <c r="T34" s="250" t="s">
        <v>38</v>
      </c>
      <c r="U34" s="252"/>
      <c r="V34" s="252"/>
      <c r="W34" s="252"/>
      <c r="X34" s="252"/>
      <c r="Y34" s="251"/>
      <c r="Z34" s="171"/>
      <c r="AA34" s="250" t="s">
        <v>100</v>
      </c>
      <c r="AB34" s="252"/>
      <c r="AC34" s="252"/>
      <c r="AD34" s="252"/>
      <c r="AE34" s="252"/>
      <c r="AF34" s="251"/>
      <c r="AG34" s="122"/>
      <c r="AH34" s="122"/>
      <c r="AI34" s="250" t="s">
        <v>147</v>
      </c>
      <c r="AJ34" s="252"/>
      <c r="AK34" s="252"/>
      <c r="AL34" s="251"/>
    </row>
    <row r="35" spans="1:38" s="127" customFormat="1" ht="53.25" customHeight="1">
      <c r="A35" s="123"/>
      <c r="B35" s="124"/>
      <c r="C35" s="125" t="s">
        <v>35</v>
      </c>
      <c r="D35" s="126" t="s">
        <v>41</v>
      </c>
      <c r="E35" s="126"/>
      <c r="F35" s="127" t="s">
        <v>101</v>
      </c>
      <c r="G35" s="127" t="str">
        <f>G5</f>
        <v>FHS Part L 2026</v>
      </c>
      <c r="H35" s="127" t="str">
        <f t="shared" ref="H35:K35" si="19">H5</f>
        <v>Level 1b
(SHD 15-20)</v>
      </c>
      <c r="I35" s="127" t="str">
        <f t="shared" si="19"/>
        <v>100% TER + 10% TFEE</v>
      </c>
      <c r="J35" s="227" t="str">
        <f t="shared" si="19"/>
        <v>100% TER + 10% TFEE + Unregulated</v>
      </c>
      <c r="K35" s="173" t="str">
        <f t="shared" si="19"/>
        <v>Level 2
(SHD 20/ EUI 35)</v>
      </c>
      <c r="M35" s="228" t="str">
        <f t="shared" ref="M35:R35" si="20">F35</f>
        <v>Gas boiler</v>
      </c>
      <c r="N35" s="135" t="str">
        <f t="shared" si="20"/>
        <v>FHS Part L 2026</v>
      </c>
      <c r="O35" s="135" t="str">
        <f t="shared" si="20"/>
        <v>Level 1b
(SHD 15-20)</v>
      </c>
      <c r="P35" s="135" t="str">
        <f t="shared" si="20"/>
        <v>100% TER + 10% TFEE</v>
      </c>
      <c r="Q35" s="135" t="str">
        <f t="shared" si="20"/>
        <v>100% TER + 10% TFEE + Unregulated</v>
      </c>
      <c r="R35" s="174" t="str">
        <f t="shared" si="20"/>
        <v>Level 2
(SHD 20/ EUI 35)</v>
      </c>
      <c r="S35" s="174"/>
      <c r="T35" s="228" t="str">
        <f t="shared" ref="T35:Y35" si="21">M35</f>
        <v>Gas boiler</v>
      </c>
      <c r="U35" s="135" t="str">
        <f t="shared" si="21"/>
        <v>FHS Part L 2026</v>
      </c>
      <c r="V35" s="135" t="str">
        <f t="shared" si="21"/>
        <v>Level 1b
(SHD 15-20)</v>
      </c>
      <c r="W35" s="135" t="str">
        <f t="shared" si="21"/>
        <v>100% TER + 10% TFEE</v>
      </c>
      <c r="X35" s="135" t="str">
        <f t="shared" si="21"/>
        <v>100% TER + 10% TFEE + Unregulated</v>
      </c>
      <c r="Y35" s="179" t="str">
        <f t="shared" si="21"/>
        <v>Level 2
(SHD 20/ EUI 35)</v>
      </c>
      <c r="Z35" s="174"/>
      <c r="AA35" s="176" t="str">
        <f t="shared" ref="AA35:AF35" si="22">T35</f>
        <v>Gas boiler</v>
      </c>
      <c r="AB35" s="177" t="str">
        <f t="shared" si="22"/>
        <v>FHS Part L 2026</v>
      </c>
      <c r="AC35" s="177" t="str">
        <f t="shared" si="22"/>
        <v>Level 1b
(SHD 15-20)</v>
      </c>
      <c r="AD35" s="177" t="str">
        <f t="shared" si="22"/>
        <v>100% TER + 10% TFEE</v>
      </c>
      <c r="AE35" s="177" t="str">
        <f t="shared" si="22"/>
        <v>100% TER + 10% TFEE + Unregulated</v>
      </c>
      <c r="AF35" s="179" t="str">
        <f t="shared" si="22"/>
        <v>Level 2
(SHD 20/ EUI 35)</v>
      </c>
      <c r="AG35" s="176" t="str">
        <f t="shared" ref="AG35:AL35" si="23">AA35</f>
        <v>Gas boiler</v>
      </c>
      <c r="AH35" s="176" t="str">
        <f t="shared" si="23"/>
        <v>FHS Part L 2026</v>
      </c>
      <c r="AI35" s="176" t="str">
        <f t="shared" si="23"/>
        <v>Level 1b
(SHD 15-20)</v>
      </c>
      <c r="AJ35" s="177" t="str">
        <f t="shared" si="23"/>
        <v>100% TER + 10% TFEE</v>
      </c>
      <c r="AK35" s="177" t="str">
        <f t="shared" si="23"/>
        <v>100% TER + 10% TFEE + Unregulated</v>
      </c>
      <c r="AL35" s="179" t="str">
        <f t="shared" si="23"/>
        <v>Level 2
(SHD 20/ EUI 35)</v>
      </c>
    </row>
    <row r="36" spans="1:38" ht="50">
      <c r="A36" s="115" t="s">
        <v>102</v>
      </c>
      <c r="B36" s="141" t="s">
        <v>103</v>
      </c>
      <c r="C36" s="163">
        <f>C2</f>
        <v>1</v>
      </c>
      <c r="D36" s="143" t="s">
        <v>73</v>
      </c>
      <c r="E36" s="143"/>
      <c r="F36" s="117" t="s">
        <v>148</v>
      </c>
      <c r="G36" s="117" t="s">
        <v>149</v>
      </c>
      <c r="H36" s="117" t="s">
        <v>105</v>
      </c>
      <c r="I36" s="117" t="s">
        <v>105</v>
      </c>
      <c r="J36" s="117" t="s">
        <v>105</v>
      </c>
      <c r="K36" s="143" t="s">
        <v>105</v>
      </c>
      <c r="M36" s="156">
        <f>VLOOKUP(Detached!F36,'[2]Elemental Database'!$A$4:$H$252,8,FALSE)</f>
        <v>1656</v>
      </c>
      <c r="N36" s="157">
        <f>VLOOKUP(Detached!G36,'[2]Elemental Database'!$A$4:$H$252,8,FALSE)</f>
        <v>7463.04</v>
      </c>
      <c r="O36" s="157">
        <f>VLOOKUP(Detached!H36,'[2]Elemental Database'!$A$4:$H$252,8,FALSE)</f>
        <v>7021.4400000000005</v>
      </c>
      <c r="P36" s="157">
        <f>VLOOKUP(Detached!I36,'[2]Elemental Database'!$A$4:$H$252,8,FALSE)</f>
        <v>7021.4400000000005</v>
      </c>
      <c r="Q36" s="157">
        <f>VLOOKUP(Detached!J36,'[2]Elemental Database'!$A$4:$H$252,8,FALSE)</f>
        <v>7021.4400000000005</v>
      </c>
      <c r="R36" s="159">
        <f>VLOOKUP(Detached!K36,'[2]Elemental Database'!$A$4:$H$252,8,FALSE)</f>
        <v>7021.4400000000005</v>
      </c>
      <c r="S36" s="159"/>
      <c r="T36" s="156">
        <f t="shared" ref="T36:Y42" si="24">M36*$C36</f>
        <v>1656</v>
      </c>
      <c r="U36" s="157">
        <f t="shared" si="24"/>
        <v>7463.04</v>
      </c>
      <c r="V36" s="157">
        <f t="shared" si="24"/>
        <v>7021.4400000000005</v>
      </c>
      <c r="W36" s="157">
        <f t="shared" si="24"/>
        <v>7021.4400000000005</v>
      </c>
      <c r="X36" s="157">
        <f t="shared" si="24"/>
        <v>7021.4400000000005</v>
      </c>
      <c r="Y36" s="159">
        <f t="shared" si="24"/>
        <v>7021.4400000000005</v>
      </c>
      <c r="Z36" s="159"/>
      <c r="AA36" s="156">
        <f t="shared" ref="AA36:AF43" si="25">T36-$T36</f>
        <v>0</v>
      </c>
      <c r="AB36" s="157">
        <f t="shared" si="25"/>
        <v>5807.04</v>
      </c>
      <c r="AC36" s="157">
        <f t="shared" si="25"/>
        <v>5365.4400000000005</v>
      </c>
      <c r="AD36" s="157">
        <f t="shared" si="25"/>
        <v>5365.4400000000005</v>
      </c>
      <c r="AE36" s="157">
        <f t="shared" si="25"/>
        <v>5365.4400000000005</v>
      </c>
      <c r="AF36" s="159">
        <f t="shared" si="25"/>
        <v>5365.4400000000005</v>
      </c>
      <c r="AG36" s="156">
        <f t="shared" ref="AG36:AL42" si="26">T36-$U36</f>
        <v>-5807.04</v>
      </c>
      <c r="AH36" s="156">
        <f t="shared" si="26"/>
        <v>0</v>
      </c>
      <c r="AI36" s="156">
        <f t="shared" si="26"/>
        <v>-441.59999999999945</v>
      </c>
      <c r="AJ36" s="157">
        <f t="shared" si="26"/>
        <v>-441.59999999999945</v>
      </c>
      <c r="AK36" s="157">
        <f t="shared" si="26"/>
        <v>-441.59999999999945</v>
      </c>
      <c r="AL36" s="159">
        <f t="shared" si="26"/>
        <v>-441.59999999999945</v>
      </c>
    </row>
    <row r="37" spans="1:38" ht="37.5">
      <c r="A37" s="115" t="s">
        <v>106</v>
      </c>
      <c r="B37" s="141" t="s">
        <v>107</v>
      </c>
      <c r="C37" s="229">
        <f>C19</f>
        <v>142</v>
      </c>
      <c r="D37" s="143" t="str">
        <f>D19</f>
        <v>m2</v>
      </c>
      <c r="E37" s="143"/>
      <c r="F37" s="117" t="s">
        <v>108</v>
      </c>
      <c r="G37" s="117" t="s">
        <v>108</v>
      </c>
      <c r="H37" s="117" t="s">
        <v>108</v>
      </c>
      <c r="I37" s="117" t="s">
        <v>108</v>
      </c>
      <c r="J37" s="117" t="s">
        <v>108</v>
      </c>
      <c r="K37" s="143" t="s">
        <v>108</v>
      </c>
      <c r="M37" s="156">
        <f>VLOOKUP(Detached!F37,'[2]Elemental Database'!$A$4:$H$252,8,FALSE)</f>
        <v>33.119999999999997</v>
      </c>
      <c r="N37" s="157">
        <f>VLOOKUP(Detached!G37,'[2]Elemental Database'!$A$4:$H$252,8,FALSE)</f>
        <v>33.119999999999997</v>
      </c>
      <c r="O37" s="157">
        <f>VLOOKUP(Detached!H37,'[2]Elemental Database'!$A$4:$H$252,8,FALSE)</f>
        <v>33.119999999999997</v>
      </c>
      <c r="P37" s="157">
        <f>VLOOKUP(Detached!I37,'[2]Elemental Database'!$A$4:$H$252,8,FALSE)</f>
        <v>33.119999999999997</v>
      </c>
      <c r="Q37" s="157">
        <f>VLOOKUP(Detached!J37,'[2]Elemental Database'!$A$4:$H$252,8,FALSE)</f>
        <v>33.119999999999997</v>
      </c>
      <c r="R37" s="159">
        <f>VLOOKUP(Detached!K37,'[2]Elemental Database'!$A$4:$H$252,8,FALSE)</f>
        <v>33.119999999999997</v>
      </c>
      <c r="S37" s="159"/>
      <c r="T37" s="156">
        <f t="shared" si="24"/>
        <v>4703.04</v>
      </c>
      <c r="U37" s="157">
        <f t="shared" si="24"/>
        <v>4703.04</v>
      </c>
      <c r="V37" s="157">
        <f t="shared" si="24"/>
        <v>4703.04</v>
      </c>
      <c r="W37" s="157">
        <f t="shared" si="24"/>
        <v>4703.04</v>
      </c>
      <c r="X37" s="157">
        <f t="shared" si="24"/>
        <v>4703.04</v>
      </c>
      <c r="Y37" s="159">
        <f t="shared" si="24"/>
        <v>4703.04</v>
      </c>
      <c r="Z37" s="159"/>
      <c r="AA37" s="156">
        <f t="shared" si="25"/>
        <v>0</v>
      </c>
      <c r="AB37" s="157">
        <f t="shared" si="25"/>
        <v>0</v>
      </c>
      <c r="AC37" s="157">
        <f t="shared" si="25"/>
        <v>0</v>
      </c>
      <c r="AD37" s="157">
        <f t="shared" si="25"/>
        <v>0</v>
      </c>
      <c r="AE37" s="157">
        <f t="shared" si="25"/>
        <v>0</v>
      </c>
      <c r="AF37" s="159">
        <f t="shared" si="25"/>
        <v>0</v>
      </c>
      <c r="AG37" s="156">
        <f t="shared" si="26"/>
        <v>0</v>
      </c>
      <c r="AH37" s="156">
        <f t="shared" si="26"/>
        <v>0</v>
      </c>
      <c r="AI37" s="156">
        <f t="shared" si="26"/>
        <v>0</v>
      </c>
      <c r="AJ37" s="157">
        <f t="shared" si="26"/>
        <v>0</v>
      </c>
      <c r="AK37" s="157">
        <f t="shared" si="26"/>
        <v>0</v>
      </c>
      <c r="AL37" s="159">
        <f t="shared" si="26"/>
        <v>0</v>
      </c>
    </row>
    <row r="38" spans="1:38">
      <c r="A38" s="115" t="s">
        <v>109</v>
      </c>
      <c r="B38" s="141" t="s">
        <v>110</v>
      </c>
      <c r="C38" s="163">
        <v>0</v>
      </c>
      <c r="D38" s="143" t="s">
        <v>73</v>
      </c>
      <c r="E38" s="143"/>
      <c r="F38" s="117" t="s">
        <v>83</v>
      </c>
      <c r="G38" s="117" t="s">
        <v>83</v>
      </c>
      <c r="H38" s="117" t="s">
        <v>83</v>
      </c>
      <c r="I38" s="117" t="s">
        <v>83</v>
      </c>
      <c r="J38" s="117" t="s">
        <v>83</v>
      </c>
      <c r="K38" s="143" t="s">
        <v>83</v>
      </c>
      <c r="M38" s="156">
        <f>VLOOKUP(Detached!F38,'[2]Elemental Database'!$A$4:$H$252,8,FALSE)</f>
        <v>0</v>
      </c>
      <c r="N38" s="157">
        <f>VLOOKUP(Detached!G38,'[2]Elemental Database'!$A$4:$H$252,8,FALSE)</f>
        <v>0</v>
      </c>
      <c r="O38" s="157">
        <f>VLOOKUP(Detached!H38,'[2]Elemental Database'!$A$4:$H$252,8,FALSE)</f>
        <v>0</v>
      </c>
      <c r="P38" s="157">
        <f>VLOOKUP(Detached!I38,'[2]Elemental Database'!$A$4:$H$252,8,FALSE)</f>
        <v>0</v>
      </c>
      <c r="Q38" s="157">
        <f>VLOOKUP(Detached!J38,'[2]Elemental Database'!$A$4:$H$252,8,FALSE)</f>
        <v>0</v>
      </c>
      <c r="R38" s="159">
        <f>VLOOKUP(Detached!K38,'[2]Elemental Database'!$A$4:$H$252,8,FALSE)</f>
        <v>0</v>
      </c>
      <c r="S38" s="159"/>
      <c r="T38" s="156">
        <f t="shared" si="24"/>
        <v>0</v>
      </c>
      <c r="U38" s="157">
        <f t="shared" si="24"/>
        <v>0</v>
      </c>
      <c r="V38" s="157">
        <f t="shared" si="24"/>
        <v>0</v>
      </c>
      <c r="W38" s="157">
        <f t="shared" si="24"/>
        <v>0</v>
      </c>
      <c r="X38" s="157">
        <f t="shared" si="24"/>
        <v>0</v>
      </c>
      <c r="Y38" s="159">
        <f t="shared" si="24"/>
        <v>0</v>
      </c>
      <c r="Z38" s="159"/>
      <c r="AA38" s="156">
        <f t="shared" si="25"/>
        <v>0</v>
      </c>
      <c r="AB38" s="157">
        <f t="shared" si="25"/>
        <v>0</v>
      </c>
      <c r="AC38" s="157">
        <f t="shared" si="25"/>
        <v>0</v>
      </c>
      <c r="AD38" s="157">
        <f t="shared" si="25"/>
        <v>0</v>
      </c>
      <c r="AE38" s="157">
        <f t="shared" si="25"/>
        <v>0</v>
      </c>
      <c r="AF38" s="159">
        <f t="shared" si="25"/>
        <v>0</v>
      </c>
      <c r="AG38" s="156">
        <f t="shared" si="26"/>
        <v>0</v>
      </c>
      <c r="AH38" s="156">
        <f t="shared" si="26"/>
        <v>0</v>
      </c>
      <c r="AI38" s="156">
        <f t="shared" si="26"/>
        <v>0</v>
      </c>
      <c r="AJ38" s="157">
        <f t="shared" si="26"/>
        <v>0</v>
      </c>
      <c r="AK38" s="157">
        <f t="shared" si="26"/>
        <v>0</v>
      </c>
      <c r="AL38" s="159">
        <f t="shared" si="26"/>
        <v>0</v>
      </c>
    </row>
    <row r="39" spans="1:38" ht="25">
      <c r="A39" s="115" t="s">
        <v>112</v>
      </c>
      <c r="B39" s="141" t="s">
        <v>113</v>
      </c>
      <c r="C39" s="163">
        <v>1</v>
      </c>
      <c r="D39" s="143" t="s">
        <v>73</v>
      </c>
      <c r="E39" s="143"/>
      <c r="F39" s="117" t="s">
        <v>114</v>
      </c>
      <c r="G39" s="117" t="s">
        <v>111</v>
      </c>
      <c r="H39" s="117" t="s">
        <v>111</v>
      </c>
      <c r="I39" s="117" t="s">
        <v>111</v>
      </c>
      <c r="J39" s="117" t="s">
        <v>111</v>
      </c>
      <c r="K39" s="143" t="s">
        <v>111</v>
      </c>
      <c r="M39" s="156">
        <f>VLOOKUP(Detached!F39,'[2]Elemental Database'!$A$4:$H$252,8,FALSE)</f>
        <v>494.59200000000004</v>
      </c>
      <c r="N39" s="157">
        <f>VLOOKUP(Detached!G39,'[2]Elemental Database'!$A$4:$H$252,8,FALSE)</f>
        <v>0</v>
      </c>
      <c r="O39" s="157">
        <f>VLOOKUP(Detached!H39,'[2]Elemental Database'!$A$4:$H$252,8,FALSE)</f>
        <v>0</v>
      </c>
      <c r="P39" s="157">
        <f>VLOOKUP(Detached!I39,'[2]Elemental Database'!$A$4:$H$252,8,FALSE)</f>
        <v>0</v>
      </c>
      <c r="Q39" s="157">
        <f>VLOOKUP(Detached!J39,'[2]Elemental Database'!$A$4:$H$252,8,FALSE)</f>
        <v>0</v>
      </c>
      <c r="R39" s="159">
        <f>VLOOKUP(Detached!K39,'[2]Elemental Database'!$A$4:$H$252,8,FALSE)</f>
        <v>0</v>
      </c>
      <c r="S39" s="159"/>
      <c r="T39" s="156">
        <f t="shared" si="24"/>
        <v>494.59200000000004</v>
      </c>
      <c r="U39" s="157">
        <f t="shared" si="24"/>
        <v>0</v>
      </c>
      <c r="V39" s="157">
        <f t="shared" si="24"/>
        <v>0</v>
      </c>
      <c r="W39" s="157">
        <f t="shared" si="24"/>
        <v>0</v>
      </c>
      <c r="X39" s="157">
        <f t="shared" si="24"/>
        <v>0</v>
      </c>
      <c r="Y39" s="159">
        <f t="shared" si="24"/>
        <v>0</v>
      </c>
      <c r="Z39" s="159"/>
      <c r="AA39" s="156">
        <f t="shared" si="25"/>
        <v>0</v>
      </c>
      <c r="AB39" s="157">
        <f t="shared" si="25"/>
        <v>-494.59200000000004</v>
      </c>
      <c r="AC39" s="157">
        <f t="shared" si="25"/>
        <v>-494.59200000000004</v>
      </c>
      <c r="AD39" s="157">
        <f t="shared" si="25"/>
        <v>-494.59200000000004</v>
      </c>
      <c r="AE39" s="157">
        <f t="shared" si="25"/>
        <v>-494.59200000000004</v>
      </c>
      <c r="AF39" s="159">
        <f t="shared" si="25"/>
        <v>-494.59200000000004</v>
      </c>
      <c r="AG39" s="156">
        <f t="shared" si="26"/>
        <v>494.59200000000004</v>
      </c>
      <c r="AH39" s="156">
        <f t="shared" si="26"/>
        <v>0</v>
      </c>
      <c r="AI39" s="156">
        <f t="shared" si="26"/>
        <v>0</v>
      </c>
      <c r="AJ39" s="157">
        <f t="shared" si="26"/>
        <v>0</v>
      </c>
      <c r="AK39" s="157">
        <f t="shared" si="26"/>
        <v>0</v>
      </c>
      <c r="AL39" s="159">
        <f t="shared" si="26"/>
        <v>0</v>
      </c>
    </row>
    <row r="40" spans="1:38" ht="25">
      <c r="A40" s="115" t="s">
        <v>112</v>
      </c>
      <c r="B40" s="141" t="s">
        <v>115</v>
      </c>
      <c r="C40" s="163"/>
      <c r="D40" s="143" t="s">
        <v>73</v>
      </c>
      <c r="F40" s="181" t="s">
        <v>111</v>
      </c>
      <c r="G40" s="117" t="s">
        <v>111</v>
      </c>
      <c r="H40" s="117" t="s">
        <v>111</v>
      </c>
      <c r="I40" s="117" t="s">
        <v>111</v>
      </c>
      <c r="J40" s="117" t="s">
        <v>111</v>
      </c>
      <c r="K40" s="143" t="s">
        <v>111</v>
      </c>
      <c r="M40" s="156">
        <f>VLOOKUP(Detached!F40,'[2]Elemental Database'!$A$4:$H$252,8,FALSE)</f>
        <v>0</v>
      </c>
      <c r="N40" s="157">
        <f>VLOOKUP(Detached!G40,'[2]Elemental Database'!$A$4:$H$252,8,FALSE)</f>
        <v>0</v>
      </c>
      <c r="O40" s="157">
        <f>VLOOKUP(Detached!H40,'[2]Elemental Database'!$A$4:$H$252,8,FALSE)</f>
        <v>0</v>
      </c>
      <c r="P40" s="157">
        <f>VLOOKUP(Detached!I40,'[2]Elemental Database'!$A$4:$H$252,8,FALSE)</f>
        <v>0</v>
      </c>
      <c r="Q40" s="157">
        <f>VLOOKUP(Detached!J40,'[2]Elemental Database'!$A$4:$H$252,8,FALSE)</f>
        <v>0</v>
      </c>
      <c r="R40" s="159">
        <f>VLOOKUP(Detached!K40,'[2]Elemental Database'!$A$4:$H$252,8,FALSE)</f>
        <v>0</v>
      </c>
      <c r="S40" s="159"/>
      <c r="T40" s="156">
        <f t="shared" si="24"/>
        <v>0</v>
      </c>
      <c r="U40" s="157">
        <f t="shared" si="24"/>
        <v>0</v>
      </c>
      <c r="V40" s="157">
        <f t="shared" si="24"/>
        <v>0</v>
      </c>
      <c r="W40" s="157">
        <f t="shared" si="24"/>
        <v>0</v>
      </c>
      <c r="X40" s="157">
        <f t="shared" si="24"/>
        <v>0</v>
      </c>
      <c r="Y40" s="159">
        <f t="shared" si="24"/>
        <v>0</v>
      </c>
      <c r="Z40" s="159"/>
      <c r="AA40" s="156">
        <f t="shared" si="25"/>
        <v>0</v>
      </c>
      <c r="AB40" s="157">
        <f t="shared" si="25"/>
        <v>0</v>
      </c>
      <c r="AC40" s="157">
        <f t="shared" si="25"/>
        <v>0</v>
      </c>
      <c r="AD40" s="157">
        <f t="shared" si="25"/>
        <v>0</v>
      </c>
      <c r="AE40" s="157">
        <f t="shared" si="25"/>
        <v>0</v>
      </c>
      <c r="AF40" s="159">
        <f t="shared" si="25"/>
        <v>0</v>
      </c>
      <c r="AG40" s="156">
        <f t="shared" si="26"/>
        <v>0</v>
      </c>
      <c r="AH40" s="156">
        <f t="shared" si="26"/>
        <v>0</v>
      </c>
      <c r="AI40" s="156">
        <f t="shared" si="26"/>
        <v>0</v>
      </c>
      <c r="AJ40" s="157">
        <f t="shared" si="26"/>
        <v>0</v>
      </c>
      <c r="AK40" s="157">
        <f t="shared" si="26"/>
        <v>0</v>
      </c>
      <c r="AL40" s="159">
        <f t="shared" si="26"/>
        <v>0</v>
      </c>
    </row>
    <row r="41" spans="1:38" ht="25">
      <c r="A41" s="115" t="s">
        <v>116</v>
      </c>
      <c r="B41" s="141" t="s">
        <v>117</v>
      </c>
      <c r="C41" s="163"/>
      <c r="D41" s="143" t="s">
        <v>73</v>
      </c>
      <c r="F41" s="181" t="s">
        <v>111</v>
      </c>
      <c r="G41" s="117" t="s">
        <v>111</v>
      </c>
      <c r="H41" s="117" t="s">
        <v>111</v>
      </c>
      <c r="I41" s="117" t="s">
        <v>111</v>
      </c>
      <c r="J41" s="117" t="s">
        <v>111</v>
      </c>
      <c r="K41" s="143" t="s">
        <v>111</v>
      </c>
      <c r="M41" s="156">
        <f>VLOOKUP(Detached!F41,'[2]Elemental Database'!$A$4:$H$458,8,FALSE)</f>
        <v>0</v>
      </c>
      <c r="N41" s="157">
        <f>VLOOKUP(Detached!G41,'[2]Elemental Database'!$A$4:$H$252,8,FALSE)</f>
        <v>0</v>
      </c>
      <c r="O41" s="157">
        <f>VLOOKUP(Detached!H41,'[2]Elemental Database'!$A$4:$H$252,8,FALSE)</f>
        <v>0</v>
      </c>
      <c r="P41" s="157">
        <f>VLOOKUP(Detached!I41,'[2]Elemental Database'!$A$4:$H$252,8,FALSE)</f>
        <v>0</v>
      </c>
      <c r="Q41" s="157">
        <f>VLOOKUP(Detached!J41,'[2]Elemental Database'!$A$4:$H$252,8,FALSE)</f>
        <v>0</v>
      </c>
      <c r="R41" s="159">
        <f>VLOOKUP(Detached!K41,'[2]Elemental Database'!$A$4:$H$252,8,FALSE)</f>
        <v>0</v>
      </c>
      <c r="S41" s="159"/>
      <c r="T41" s="156">
        <f t="shared" si="24"/>
        <v>0</v>
      </c>
      <c r="U41" s="157">
        <f t="shared" si="24"/>
        <v>0</v>
      </c>
      <c r="V41" s="157">
        <f t="shared" si="24"/>
        <v>0</v>
      </c>
      <c r="W41" s="157">
        <f t="shared" si="24"/>
        <v>0</v>
      </c>
      <c r="X41" s="157">
        <f t="shared" si="24"/>
        <v>0</v>
      </c>
      <c r="Y41" s="159">
        <f t="shared" si="24"/>
        <v>0</v>
      </c>
      <c r="Z41" s="159"/>
      <c r="AA41" s="156">
        <f t="shared" si="25"/>
        <v>0</v>
      </c>
      <c r="AB41" s="157">
        <f t="shared" si="25"/>
        <v>0</v>
      </c>
      <c r="AC41" s="157">
        <f t="shared" si="25"/>
        <v>0</v>
      </c>
      <c r="AD41" s="157">
        <f t="shared" si="25"/>
        <v>0</v>
      </c>
      <c r="AE41" s="157">
        <f t="shared" si="25"/>
        <v>0</v>
      </c>
      <c r="AF41" s="159">
        <f t="shared" si="25"/>
        <v>0</v>
      </c>
      <c r="AG41" s="156">
        <f t="shared" si="26"/>
        <v>0</v>
      </c>
      <c r="AH41" s="156">
        <f t="shared" si="26"/>
        <v>0</v>
      </c>
      <c r="AI41" s="156">
        <f t="shared" si="26"/>
        <v>0</v>
      </c>
      <c r="AJ41" s="157">
        <f t="shared" si="26"/>
        <v>0</v>
      </c>
      <c r="AK41" s="157">
        <f t="shared" si="26"/>
        <v>0</v>
      </c>
      <c r="AL41" s="159">
        <f t="shared" si="26"/>
        <v>0</v>
      </c>
    </row>
    <row r="42" spans="1:38" ht="50.5" thickBot="1">
      <c r="A42" s="115" t="s">
        <v>118</v>
      </c>
      <c r="B42" s="141" t="s">
        <v>119</v>
      </c>
      <c r="C42" s="163">
        <f>C2</f>
        <v>1</v>
      </c>
      <c r="D42" s="143" t="s">
        <v>73</v>
      </c>
      <c r="F42" s="183" t="s">
        <v>111</v>
      </c>
      <c r="G42" s="184" t="s">
        <v>120</v>
      </c>
      <c r="H42" s="184" t="s">
        <v>120</v>
      </c>
      <c r="I42" s="184" t="s">
        <v>120</v>
      </c>
      <c r="J42" s="184" t="s">
        <v>120</v>
      </c>
      <c r="K42" s="186" t="s">
        <v>120</v>
      </c>
      <c r="M42" s="187">
        <f>VLOOKUP(Detached!F42,'[2]Elemental Database'!$A$4:$H$252,8,FALSE)</f>
        <v>0</v>
      </c>
      <c r="N42" s="188">
        <f>VLOOKUP(Detached!G42,'[2]Elemental Database'!$A$4:$H$252,8,FALSE)</f>
        <v>105.10080000000001</v>
      </c>
      <c r="O42" s="188">
        <f>VLOOKUP(Detached!H42,'[2]Elemental Database'!$A$4:$H$252,8,FALSE)</f>
        <v>105.10080000000001</v>
      </c>
      <c r="P42" s="188">
        <f>VLOOKUP(Detached!I42,'[2]Elemental Database'!$A$4:$H$252,8,FALSE)</f>
        <v>105.10080000000001</v>
      </c>
      <c r="Q42" s="188">
        <f>VLOOKUP(Detached!J42,'[2]Elemental Database'!$A$4:$H$252,8,FALSE)</f>
        <v>105.10080000000001</v>
      </c>
      <c r="R42" s="190">
        <f>VLOOKUP(Detached!K42,'[2]Elemental Database'!$A$4:$H$252,8,FALSE)</f>
        <v>105.10080000000001</v>
      </c>
      <c r="S42" s="159"/>
      <c r="T42" s="187">
        <f t="shared" si="24"/>
        <v>0</v>
      </c>
      <c r="U42" s="188">
        <f t="shared" si="24"/>
        <v>105.10080000000001</v>
      </c>
      <c r="V42" s="188">
        <f t="shared" si="24"/>
        <v>105.10080000000001</v>
      </c>
      <c r="W42" s="188">
        <f t="shared" si="24"/>
        <v>105.10080000000001</v>
      </c>
      <c r="X42" s="188">
        <f t="shared" si="24"/>
        <v>105.10080000000001</v>
      </c>
      <c r="Y42" s="190">
        <f t="shared" si="24"/>
        <v>105.10080000000001</v>
      </c>
      <c r="Z42" s="159"/>
      <c r="AA42" s="187">
        <f t="shared" si="25"/>
        <v>0</v>
      </c>
      <c r="AB42" s="188">
        <f t="shared" si="25"/>
        <v>105.10080000000001</v>
      </c>
      <c r="AC42" s="188">
        <f t="shared" si="25"/>
        <v>105.10080000000001</v>
      </c>
      <c r="AD42" s="188">
        <f t="shared" si="25"/>
        <v>105.10080000000001</v>
      </c>
      <c r="AE42" s="188">
        <f t="shared" si="25"/>
        <v>105.10080000000001</v>
      </c>
      <c r="AF42" s="190">
        <f t="shared" si="25"/>
        <v>105.10080000000001</v>
      </c>
      <c r="AG42" s="156">
        <f t="shared" si="26"/>
        <v>-105.10080000000001</v>
      </c>
      <c r="AH42" s="156">
        <f t="shared" si="26"/>
        <v>0</v>
      </c>
      <c r="AI42" s="187">
        <f t="shared" si="26"/>
        <v>0</v>
      </c>
      <c r="AJ42" s="188">
        <f t="shared" si="26"/>
        <v>0</v>
      </c>
      <c r="AK42" s="188">
        <f t="shared" si="26"/>
        <v>0</v>
      </c>
      <c r="AL42" s="190">
        <f t="shared" si="26"/>
        <v>0</v>
      </c>
    </row>
    <row r="43" spans="1:38" ht="13.5" thickBot="1">
      <c r="B43" s="167" t="s">
        <v>97</v>
      </c>
      <c r="C43" s="167"/>
      <c r="D43" s="167"/>
      <c r="E43" s="167"/>
      <c r="F43" s="197"/>
      <c r="G43" s="198"/>
      <c r="H43" s="198"/>
      <c r="I43" s="198"/>
      <c r="J43" s="199"/>
      <c r="K43" s="192"/>
      <c r="L43" s="192"/>
      <c r="M43" s="191"/>
      <c r="N43" s="167"/>
      <c r="O43" s="167"/>
      <c r="P43" s="167"/>
      <c r="Q43" s="167"/>
      <c r="R43" s="167"/>
      <c r="S43" s="192"/>
      <c r="T43" s="193">
        <f>SUM(T36:T42)</f>
        <v>6853.6319999999996</v>
      </c>
      <c r="U43" s="193">
        <f>SUM(U36:U42)</f>
        <v>12271.1808</v>
      </c>
      <c r="V43" s="193">
        <f t="shared" ref="V43:W43" si="27">SUM(V36:V42)</f>
        <v>11829.5808</v>
      </c>
      <c r="W43" s="193">
        <f t="shared" si="27"/>
        <v>11829.5808</v>
      </c>
      <c r="X43" s="194">
        <f>SUM(X36:X42)</f>
        <v>11829.5808</v>
      </c>
      <c r="Y43" s="194">
        <f>SUM(Y36:Y42)</f>
        <v>11829.5808</v>
      </c>
      <c r="Z43" s="168"/>
      <c r="AA43" s="193">
        <f t="shared" si="25"/>
        <v>0</v>
      </c>
      <c r="AB43" s="193">
        <f t="shared" si="25"/>
        <v>5417.5488000000005</v>
      </c>
      <c r="AC43" s="193">
        <f t="shared" si="25"/>
        <v>4975.9488000000001</v>
      </c>
      <c r="AD43" s="193">
        <f t="shared" si="25"/>
        <v>4975.9488000000001</v>
      </c>
      <c r="AE43" s="194">
        <f t="shared" si="25"/>
        <v>4975.9488000000001</v>
      </c>
      <c r="AF43" s="194">
        <f t="shared" si="25"/>
        <v>4975.9488000000001</v>
      </c>
      <c r="AG43" s="194"/>
      <c r="AH43" s="194"/>
      <c r="AI43" s="194"/>
      <c r="AJ43" s="194"/>
      <c r="AK43" s="194"/>
      <c r="AL43" s="194"/>
    </row>
    <row r="44" spans="1:38" ht="13.5" thickBot="1">
      <c r="B44" s="167" t="s">
        <v>98</v>
      </c>
      <c r="C44" s="167"/>
      <c r="D44" s="167"/>
      <c r="E44" s="167"/>
      <c r="F44" s="197"/>
      <c r="G44" s="198"/>
      <c r="H44" s="198"/>
      <c r="I44" s="198"/>
      <c r="J44" s="198"/>
      <c r="K44" s="198"/>
      <c r="L44" s="199"/>
      <c r="M44" s="197"/>
      <c r="N44" s="198"/>
      <c r="O44" s="198"/>
      <c r="P44" s="198"/>
      <c r="Q44" s="198"/>
      <c r="R44" s="198"/>
      <c r="S44" s="199"/>
      <c r="T44" s="197"/>
      <c r="U44" s="200">
        <f>U43-$T$43</f>
        <v>5417.5488000000005</v>
      </c>
      <c r="V44" s="200">
        <f t="shared" ref="V44:W44" si="28">V43-$T$43</f>
        <v>4975.9488000000001</v>
      </c>
      <c r="W44" s="200">
        <f t="shared" si="28"/>
        <v>4975.9488000000001</v>
      </c>
      <c r="X44" s="200">
        <f>X43-$T$43</f>
        <v>4975.9488000000001</v>
      </c>
      <c r="Y44" s="200">
        <f>Y43-$T$43</f>
        <v>4975.9488000000001</v>
      </c>
      <c r="Z44" s="201"/>
      <c r="AA44" s="197">
        <f>SUM(AA36:AA42)</f>
        <v>0</v>
      </c>
      <c r="AB44" s="195">
        <f>SUM(AB36:AB42)</f>
        <v>5417.5488000000005</v>
      </c>
      <c r="AC44" s="195">
        <f t="shared" ref="AC44:AL44" si="29">SUM(AC36:AC42)</f>
        <v>4975.948800000001</v>
      </c>
      <c r="AD44" s="195">
        <f t="shared" si="29"/>
        <v>4975.948800000001</v>
      </c>
      <c r="AE44" s="200">
        <f t="shared" si="29"/>
        <v>4975.948800000001</v>
      </c>
      <c r="AF44" s="200">
        <f t="shared" si="29"/>
        <v>4975.948800000001</v>
      </c>
      <c r="AG44" s="200">
        <f t="shared" si="29"/>
        <v>-5417.5488000000005</v>
      </c>
      <c r="AH44" s="200">
        <f t="shared" si="29"/>
        <v>0</v>
      </c>
      <c r="AI44" s="200">
        <f t="shared" si="29"/>
        <v>-441.59999999999945</v>
      </c>
      <c r="AJ44" s="200">
        <f t="shared" si="29"/>
        <v>-441.59999999999945</v>
      </c>
      <c r="AK44" s="200">
        <f t="shared" si="29"/>
        <v>-441.59999999999945</v>
      </c>
      <c r="AL44" s="200">
        <f t="shared" si="29"/>
        <v>-441.59999999999945</v>
      </c>
    </row>
    <row r="45" spans="1:38">
      <c r="U45" s="157"/>
      <c r="V45" s="157"/>
      <c r="W45" s="157"/>
      <c r="X45" s="157"/>
      <c r="Y45" s="157"/>
      <c r="AG45"/>
    </row>
    <row r="47" spans="1:38" hidden="1"/>
    <row r="48" spans="1:38" hidden="1">
      <c r="G48" s="249" t="s">
        <v>121</v>
      </c>
      <c r="H48" s="249"/>
      <c r="I48" s="249"/>
      <c r="J48" s="249"/>
      <c r="K48" s="249"/>
      <c r="L48" s="249"/>
      <c r="M48" s="249"/>
    </row>
    <row r="49" spans="6:14" hidden="1"/>
    <row r="50" spans="6:14" hidden="1">
      <c r="L50" s="117" t="str">
        <f>F5</f>
        <v>Part L 2021</v>
      </c>
      <c r="M50" s="117" t="str">
        <f>G5</f>
        <v>FHS Part L 2026</v>
      </c>
      <c r="N50" s="117" t="s">
        <v>150</v>
      </c>
    </row>
    <row r="51" spans="6:14" hidden="1">
      <c r="L51" s="157">
        <f>T30</f>
        <v>104692.1423713433</v>
      </c>
      <c r="M51" s="157">
        <f>U30</f>
        <v>105816.52288788494</v>
      </c>
      <c r="N51" s="157">
        <f>V30</f>
        <v>114196.12735344451</v>
      </c>
    </row>
    <row r="52" spans="6:14" hidden="1">
      <c r="F52" s="117" t="str">
        <f>F35</f>
        <v>Gas boiler</v>
      </c>
      <c r="G52" s="157">
        <f>T43</f>
        <v>6853.6319999999996</v>
      </c>
      <c r="H52" s="157"/>
      <c r="I52" s="157"/>
      <c r="L52" s="157">
        <f t="shared" ref="L52:N54" si="30">L$51+$G52</f>
        <v>111545.7743713433</v>
      </c>
      <c r="M52" s="157">
        <f t="shared" si="30"/>
        <v>112670.15488788494</v>
      </c>
      <c r="N52" s="157">
        <f t="shared" si="30"/>
        <v>121049.7593534445</v>
      </c>
    </row>
    <row r="53" spans="6:14" hidden="1">
      <c r="F53" s="117" t="str">
        <f>G35</f>
        <v>FHS Part L 2026</v>
      </c>
      <c r="G53" s="157">
        <f>U43</f>
        <v>12271.1808</v>
      </c>
      <c r="H53" s="157"/>
      <c r="I53" s="157"/>
      <c r="L53" s="157">
        <f t="shared" si="30"/>
        <v>116963.32317134331</v>
      </c>
      <c r="M53" s="157">
        <f t="shared" si="30"/>
        <v>118087.70368788495</v>
      </c>
      <c r="N53" s="157">
        <f t="shared" si="30"/>
        <v>126467.30815344451</v>
      </c>
    </row>
    <row r="54" spans="6:14" ht="25" hidden="1">
      <c r="F54" s="117" t="str">
        <f>H35</f>
        <v>Level 1b
(SHD 15-20)</v>
      </c>
      <c r="G54" s="157">
        <f>V43</f>
        <v>11829.5808</v>
      </c>
      <c r="H54" s="157"/>
      <c r="I54" s="157"/>
      <c r="L54" s="157">
        <f t="shared" si="30"/>
        <v>116521.7231713433</v>
      </c>
      <c r="M54" s="157">
        <f t="shared" si="30"/>
        <v>117646.10368788494</v>
      </c>
      <c r="N54" s="157">
        <f t="shared" si="30"/>
        <v>126025.7081534445</v>
      </c>
    </row>
    <row r="55" spans="6:14" hidden="1">
      <c r="G55" s="157"/>
      <c r="H55" s="157"/>
      <c r="I55" s="157"/>
      <c r="L55" s="157"/>
      <c r="M55" s="157"/>
      <c r="N55" s="157"/>
    </row>
    <row r="56" spans="6:14" hidden="1"/>
    <row r="57" spans="6:14" hidden="1">
      <c r="G57" s="249" t="s">
        <v>122</v>
      </c>
      <c r="H57" s="249"/>
      <c r="I57" s="249"/>
      <c r="J57" s="249"/>
      <c r="K57" s="249"/>
      <c r="L57" s="249"/>
      <c r="M57" s="249"/>
    </row>
    <row r="58" spans="6:14" hidden="1">
      <c r="F58" s="117" t="s">
        <v>151</v>
      </c>
      <c r="G58" s="202" t="e">
        <f>#REF!</f>
        <v>#REF!</v>
      </c>
      <c r="H58" s="202"/>
      <c r="I58" s="202"/>
    </row>
    <row r="59" spans="6:14" hidden="1">
      <c r="L59" s="117" t="str">
        <f>L50</f>
        <v>Part L 2021</v>
      </c>
      <c r="M59" s="117" t="str">
        <f>M50</f>
        <v>FHS Part L 2026</v>
      </c>
      <c r="N59" s="117" t="str">
        <f>N50</f>
        <v>LP24</v>
      </c>
    </row>
    <row r="60" spans="6:14" hidden="1">
      <c r="L60" s="157" t="e">
        <f>L51*G58</f>
        <v>#REF!</v>
      </c>
      <c r="M60" s="157" t="e">
        <f>L60+(M51-L51)</f>
        <v>#REF!</v>
      </c>
      <c r="N60" s="157" t="e">
        <f>N51*G58</f>
        <v>#REF!</v>
      </c>
    </row>
    <row r="61" spans="6:14" hidden="1">
      <c r="F61" s="117" t="str">
        <f>F52</f>
        <v>Gas boiler</v>
      </c>
      <c r="G61" s="157" t="e">
        <f>G52*$G$58</f>
        <v>#REF!</v>
      </c>
      <c r="H61" s="157"/>
      <c r="I61" s="157"/>
      <c r="L61" s="157" t="e">
        <f t="shared" ref="L61:N63" si="31">L$60+$G61</f>
        <v>#REF!</v>
      </c>
      <c r="M61" s="157" t="e">
        <f t="shared" si="31"/>
        <v>#REF!</v>
      </c>
      <c r="N61" s="157" t="e">
        <f t="shared" si="31"/>
        <v>#REF!</v>
      </c>
    </row>
    <row r="62" spans="6:14" hidden="1">
      <c r="F62" s="117" t="str">
        <f t="shared" ref="F62:F63" si="32">F53</f>
        <v>FHS Part L 2026</v>
      </c>
      <c r="G62" s="157" t="e">
        <f t="shared" ref="G62:G63" si="33">G53*$G$58</f>
        <v>#REF!</v>
      </c>
      <c r="H62" s="157"/>
      <c r="I62" s="157"/>
      <c r="L62" s="157" t="e">
        <f t="shared" si="31"/>
        <v>#REF!</v>
      </c>
      <c r="M62" s="157" t="e">
        <f t="shared" si="31"/>
        <v>#REF!</v>
      </c>
      <c r="N62" s="157" t="e">
        <f t="shared" si="31"/>
        <v>#REF!</v>
      </c>
    </row>
    <row r="63" spans="6:14" ht="25" hidden="1">
      <c r="F63" s="117" t="str">
        <f t="shared" si="32"/>
        <v>Level 1b
(SHD 15-20)</v>
      </c>
      <c r="G63" s="157" t="e">
        <f t="shared" si="33"/>
        <v>#REF!</v>
      </c>
      <c r="H63" s="157"/>
      <c r="I63" s="157"/>
      <c r="L63" s="157" t="e">
        <f t="shared" si="31"/>
        <v>#REF!</v>
      </c>
      <c r="M63" s="157" t="e">
        <f t="shared" si="31"/>
        <v>#REF!</v>
      </c>
      <c r="N63" s="157" t="e">
        <f t="shared" si="31"/>
        <v>#REF!</v>
      </c>
    </row>
    <row r="64" spans="6:14" hidden="1">
      <c r="G64" s="157"/>
      <c r="H64" s="157"/>
      <c r="I64" s="157"/>
      <c r="L64" s="157"/>
      <c r="M64" s="157"/>
      <c r="N64" s="157"/>
    </row>
    <row r="65" spans="6:14" hidden="1"/>
    <row r="66" spans="6:14" hidden="1">
      <c r="G66" s="249" t="s">
        <v>123</v>
      </c>
      <c r="H66" s="249"/>
      <c r="I66" s="249"/>
      <c r="J66" s="249"/>
      <c r="K66" s="249"/>
      <c r="L66" s="249"/>
      <c r="M66" s="249"/>
    </row>
    <row r="67" spans="6:14" hidden="1">
      <c r="F67" s="117" t="s">
        <v>124</v>
      </c>
      <c r="G67" s="202"/>
      <c r="H67" s="202"/>
      <c r="I67" s="202"/>
    </row>
    <row r="68" spans="6:14" hidden="1">
      <c r="F68" s="117" t="s">
        <v>125</v>
      </c>
      <c r="G68" s="202"/>
      <c r="H68" s="202"/>
      <c r="I68" s="202"/>
    </row>
    <row r="69" spans="6:14" hidden="1">
      <c r="F69" s="117" t="s">
        <v>126</v>
      </c>
      <c r="G69" s="202"/>
      <c r="H69" s="202"/>
      <c r="I69" s="202"/>
    </row>
    <row r="70" spans="6:14" hidden="1">
      <c r="G70" s="202"/>
      <c r="H70" s="202"/>
      <c r="I70" s="202"/>
    </row>
    <row r="71" spans="6:14" hidden="1">
      <c r="L71" s="117" t="str">
        <f>L59</f>
        <v>Part L 2021</v>
      </c>
      <c r="M71" s="117" t="str">
        <f>M59</f>
        <v>FHS Part L 2026</v>
      </c>
      <c r="N71" s="117" t="str">
        <f>N59</f>
        <v>LP24</v>
      </c>
    </row>
    <row r="72" spans="6:14" hidden="1">
      <c r="L72" s="157" t="e">
        <f>L60+(L60*SUM($G$67:$G$69))</f>
        <v>#REF!</v>
      </c>
      <c r="M72" s="157" t="e">
        <f>M60+(M60*SUM($G$67:$G$69))</f>
        <v>#REF!</v>
      </c>
      <c r="N72" s="157" t="e">
        <f>N60+(N60*SUM($G$67:$G$69))</f>
        <v>#REF!</v>
      </c>
    </row>
    <row r="73" spans="6:14" hidden="1">
      <c r="F73" s="117" t="str">
        <f>F61</f>
        <v>Gas boiler</v>
      </c>
      <c r="G73" s="157" t="e">
        <f>G61+(G61*SUM($G$67:$G$69))</f>
        <v>#REF!</v>
      </c>
      <c r="H73" s="157"/>
      <c r="I73" s="157"/>
      <c r="L73" s="157" t="e">
        <f t="shared" ref="L73:N75" si="34">L$72+$G73</f>
        <v>#REF!</v>
      </c>
      <c r="M73" s="157" t="e">
        <f t="shared" si="34"/>
        <v>#REF!</v>
      </c>
      <c r="N73" s="157" t="e">
        <f t="shared" si="34"/>
        <v>#REF!</v>
      </c>
    </row>
    <row r="74" spans="6:14" hidden="1">
      <c r="F74" s="117" t="str">
        <f t="shared" ref="F74:F75" si="35">F62</f>
        <v>FHS Part L 2026</v>
      </c>
      <c r="G74" s="157" t="e">
        <f>G62+(G62*SUM($G$67:$G$69))</f>
        <v>#REF!</v>
      </c>
      <c r="H74" s="157"/>
      <c r="I74" s="157"/>
      <c r="L74" s="157" t="e">
        <f t="shared" si="34"/>
        <v>#REF!</v>
      </c>
      <c r="M74" s="157" t="e">
        <f t="shared" si="34"/>
        <v>#REF!</v>
      </c>
      <c r="N74" s="157" t="e">
        <f t="shared" si="34"/>
        <v>#REF!</v>
      </c>
    </row>
    <row r="75" spans="6:14" ht="25" hidden="1">
      <c r="F75" s="117" t="str">
        <f t="shared" si="35"/>
        <v>Level 1b
(SHD 15-20)</v>
      </c>
      <c r="G75" s="157" t="e">
        <f>G63+(G63*SUM($G$67:$G$69))</f>
        <v>#REF!</v>
      </c>
      <c r="H75" s="157"/>
      <c r="I75" s="157"/>
      <c r="L75" s="157" t="e">
        <f t="shared" si="34"/>
        <v>#REF!</v>
      </c>
      <c r="M75" s="157" t="e">
        <f t="shared" si="34"/>
        <v>#REF!</v>
      </c>
      <c r="N75" s="157" t="e">
        <f t="shared" si="34"/>
        <v>#REF!</v>
      </c>
    </row>
    <row r="76" spans="6:14" hidden="1">
      <c r="G76" s="157"/>
      <c r="H76" s="157"/>
      <c r="I76" s="157"/>
      <c r="L76" s="157"/>
      <c r="M76" s="157"/>
      <c r="N76" s="157"/>
    </row>
    <row r="77" spans="6:14" hidden="1"/>
    <row r="78" spans="6:14" hidden="1">
      <c r="G78" s="249" t="s">
        <v>128</v>
      </c>
      <c r="H78" s="249"/>
      <c r="I78" s="249"/>
      <c r="J78" s="249"/>
      <c r="K78" s="249"/>
      <c r="L78" s="249"/>
      <c r="M78" s="249"/>
    </row>
    <row r="79" spans="6:14" hidden="1">
      <c r="L79" s="117" t="str">
        <f>L50</f>
        <v>Part L 2021</v>
      </c>
      <c r="M79" s="117" t="str">
        <f>M50</f>
        <v>FHS Part L 2026</v>
      </c>
      <c r="N79" s="117" t="str">
        <f>N50</f>
        <v>LP24</v>
      </c>
    </row>
    <row r="80" spans="6:14" hidden="1">
      <c r="F80" s="117" t="str">
        <f>F52</f>
        <v>Gas boiler</v>
      </c>
      <c r="L80" s="157" t="e">
        <f t="shared" ref="L80:N82" si="36">L73-$L$73</f>
        <v>#REF!</v>
      </c>
      <c r="M80" s="157" t="e">
        <f t="shared" si="36"/>
        <v>#REF!</v>
      </c>
      <c r="N80" s="157" t="e">
        <f t="shared" si="36"/>
        <v>#REF!</v>
      </c>
    </row>
    <row r="81" spans="6:14" hidden="1">
      <c r="F81" s="117" t="str">
        <f>F53</f>
        <v>FHS Part L 2026</v>
      </c>
      <c r="L81" s="157" t="e">
        <f t="shared" si="36"/>
        <v>#REF!</v>
      </c>
      <c r="M81" s="157" t="e">
        <f t="shared" si="36"/>
        <v>#REF!</v>
      </c>
      <c r="N81" s="157" t="e">
        <f t="shared" si="36"/>
        <v>#REF!</v>
      </c>
    </row>
    <row r="82" spans="6:14" ht="25" hidden="1">
      <c r="F82" s="117" t="str">
        <f>F54</f>
        <v>Level 1b
(SHD 15-20)</v>
      </c>
      <c r="L82" s="157" t="e">
        <f t="shared" si="36"/>
        <v>#REF!</v>
      </c>
      <c r="M82" s="157" t="e">
        <f t="shared" si="36"/>
        <v>#REF!</v>
      </c>
      <c r="N82" s="157" t="e">
        <f t="shared" si="36"/>
        <v>#REF!</v>
      </c>
    </row>
    <row r="83" spans="6:14" hidden="1">
      <c r="L83" s="157"/>
      <c r="M83" s="157"/>
      <c r="N83" s="157"/>
    </row>
    <row r="84" spans="6:14" hidden="1">
      <c r="J84" s="157"/>
      <c r="K84" s="157"/>
      <c r="L84" s="157"/>
      <c r="M84" s="157"/>
    </row>
    <row r="85" spans="6:14" hidden="1">
      <c r="G85" s="249" t="s">
        <v>129</v>
      </c>
      <c r="H85" s="249"/>
      <c r="I85" s="249"/>
      <c r="J85" s="249"/>
      <c r="K85" s="249"/>
      <c r="L85" s="249"/>
      <c r="M85" s="249"/>
    </row>
    <row r="86" spans="6:14" hidden="1">
      <c r="L86" s="117" t="str">
        <f>L79</f>
        <v>Part L 2021</v>
      </c>
      <c r="M86" s="117" t="str">
        <f>M79</f>
        <v>FHS Part L 2026</v>
      </c>
      <c r="N86" s="117" t="str">
        <f>N79</f>
        <v>LP24</v>
      </c>
    </row>
    <row r="87" spans="6:14" hidden="1">
      <c r="F87" s="117" t="str">
        <f>F80</f>
        <v>Gas boiler</v>
      </c>
      <c r="L87" s="157" t="e">
        <f t="shared" ref="L87:N89" si="37">L80/$C$2</f>
        <v>#REF!</v>
      </c>
      <c r="M87" s="157" t="e">
        <f t="shared" si="37"/>
        <v>#REF!</v>
      </c>
      <c r="N87" s="157" t="e">
        <f t="shared" si="37"/>
        <v>#REF!</v>
      </c>
    </row>
    <row r="88" spans="6:14" hidden="1">
      <c r="F88" s="117" t="str">
        <f t="shared" ref="F88:F89" si="38">F81</f>
        <v>FHS Part L 2026</v>
      </c>
      <c r="L88" s="157" t="e">
        <f t="shared" si="37"/>
        <v>#REF!</v>
      </c>
      <c r="M88" s="157" t="e">
        <f t="shared" si="37"/>
        <v>#REF!</v>
      </c>
      <c r="N88" s="157" t="e">
        <f t="shared" si="37"/>
        <v>#REF!</v>
      </c>
    </row>
    <row r="89" spans="6:14" ht="25" hidden="1">
      <c r="F89" s="117" t="str">
        <f t="shared" si="38"/>
        <v>Level 1b
(SHD 15-20)</v>
      </c>
      <c r="L89" s="157" t="e">
        <f t="shared" si="37"/>
        <v>#REF!</v>
      </c>
      <c r="M89" s="157" t="e">
        <f t="shared" si="37"/>
        <v>#REF!</v>
      </c>
      <c r="N89" s="157" t="e">
        <f t="shared" si="37"/>
        <v>#REF!</v>
      </c>
    </row>
    <row r="90" spans="6:14" hidden="1">
      <c r="L90" s="157"/>
      <c r="M90" s="157"/>
      <c r="N90" s="157"/>
    </row>
    <row r="91" spans="6:14" hidden="1">
      <c r="G91" s="249" t="s">
        <v>152</v>
      </c>
      <c r="H91" s="249"/>
      <c r="I91" s="249"/>
      <c r="J91" s="249"/>
      <c r="K91" s="249"/>
      <c r="L91" s="249"/>
      <c r="M91" s="249"/>
    </row>
    <row r="92" spans="6:14" hidden="1">
      <c r="L92" s="117">
        <f>L85</f>
        <v>0</v>
      </c>
      <c r="M92" s="117">
        <f>M85</f>
        <v>0</v>
      </c>
      <c r="N92" s="117">
        <f>N85</f>
        <v>0</v>
      </c>
    </row>
    <row r="93" spans="6:14" hidden="1">
      <c r="F93" s="117" t="str">
        <f>F87</f>
        <v>Gas boiler</v>
      </c>
      <c r="L93" s="230" t="e">
        <f>L87/$C$19</f>
        <v>#REF!</v>
      </c>
      <c r="M93" s="230" t="e">
        <f>M87/$C$19</f>
        <v>#REF!</v>
      </c>
      <c r="N93" s="230" t="e">
        <f t="shared" ref="N93" si="39">N87/$C$19</f>
        <v>#REF!</v>
      </c>
    </row>
    <row r="94" spans="6:14" hidden="1">
      <c r="F94" s="117" t="str">
        <f t="shared" ref="F94:F95" si="40">F88</f>
        <v>FHS Part L 2026</v>
      </c>
      <c r="L94" s="230" t="e">
        <f t="shared" ref="L94:N95" si="41">L88/$C$19</f>
        <v>#REF!</v>
      </c>
      <c r="M94" s="230" t="e">
        <f t="shared" si="41"/>
        <v>#REF!</v>
      </c>
      <c r="N94" s="230" t="e">
        <f t="shared" si="41"/>
        <v>#REF!</v>
      </c>
    </row>
    <row r="95" spans="6:14" ht="25" hidden="1">
      <c r="F95" s="117" t="str">
        <f t="shared" si="40"/>
        <v>Level 1b
(SHD 15-20)</v>
      </c>
      <c r="L95" s="230" t="e">
        <f t="shared" si="41"/>
        <v>#REF!</v>
      </c>
      <c r="M95" s="230" t="e">
        <f t="shared" si="41"/>
        <v>#REF!</v>
      </c>
      <c r="N95" s="230" t="e">
        <f t="shared" si="41"/>
        <v>#REF!</v>
      </c>
    </row>
    <row r="96" spans="6:14" hidden="1"/>
    <row r="169" spans="2:4">
      <c r="B169" s="117" t="s">
        <v>45</v>
      </c>
      <c r="C169" s="157">
        <f t="shared" ref="C169:C177" si="42">SUMIF($A$6:$A$25,B169,$AE$6:$AE$25)</f>
        <v>313.53600000000006</v>
      </c>
      <c r="D169" s="157" t="e">
        <f>C169/#REF!</f>
        <v>#REF!</v>
      </c>
    </row>
    <row r="170" spans="2:4">
      <c r="B170" s="117" t="s">
        <v>50</v>
      </c>
      <c r="C170" s="157">
        <f t="shared" si="42"/>
        <v>2619.0229475229571</v>
      </c>
      <c r="D170" s="157" t="e">
        <f>C170/#REF!</f>
        <v>#REF!</v>
      </c>
    </row>
    <row r="171" spans="2:4">
      <c r="B171" s="117" t="s">
        <v>58</v>
      </c>
      <c r="C171" s="157">
        <f t="shared" si="42"/>
        <v>235.15199999999822</v>
      </c>
      <c r="D171" s="157" t="e">
        <f>C171/#REF!</f>
        <v>#REF!</v>
      </c>
    </row>
    <row r="172" spans="2:4">
      <c r="B172" s="117" t="s">
        <v>64</v>
      </c>
      <c r="C172" s="157">
        <f t="shared" si="42"/>
        <v>0</v>
      </c>
      <c r="D172" s="157" t="e">
        <f>C172/#REF!</f>
        <v>#REF!</v>
      </c>
    </row>
    <row r="173" spans="2:4">
      <c r="B173" s="117" t="s">
        <v>67</v>
      </c>
      <c r="C173" s="157">
        <f t="shared" si="42"/>
        <v>0</v>
      </c>
      <c r="D173" s="157" t="e">
        <f>C173/#REF!</f>
        <v>#REF!</v>
      </c>
    </row>
    <row r="174" spans="2:4">
      <c r="B174" s="117" t="s">
        <v>71</v>
      </c>
      <c r="C174" s="157">
        <f t="shared" si="42"/>
        <v>313.536</v>
      </c>
      <c r="D174" s="157" t="e">
        <f>C174/#REF!</f>
        <v>#REF!</v>
      </c>
    </row>
    <row r="175" spans="2:4">
      <c r="B175" s="117" t="s">
        <v>77</v>
      </c>
      <c r="C175" s="157">
        <f t="shared" si="42"/>
        <v>0</v>
      </c>
      <c r="D175" s="157" t="e">
        <f>C175/#REF!</f>
        <v>#REF!</v>
      </c>
    </row>
    <row r="176" spans="2:4">
      <c r="B176" s="117" t="s">
        <v>86</v>
      </c>
      <c r="C176" s="157">
        <f t="shared" si="42"/>
        <v>0</v>
      </c>
      <c r="D176" s="157" t="e">
        <f>C176/#REF!</f>
        <v>#REF!</v>
      </c>
    </row>
    <row r="177" spans="2:4">
      <c r="B177" s="117" t="s">
        <v>92</v>
      </c>
      <c r="C177" s="157">
        <f t="shared" si="42"/>
        <v>-3469.1964179104475</v>
      </c>
      <c r="D177" s="157" t="e">
        <f>C177/#REF!</f>
        <v>#REF!</v>
      </c>
    </row>
    <row r="178" spans="2:4">
      <c r="B178" s="117" t="s">
        <v>102</v>
      </c>
      <c r="C178" s="157">
        <f t="shared" ref="C178:C183" si="43">SUMIF($A$36:$A$42,B178,$AE$36:$AE$42)</f>
        <v>5365.4400000000005</v>
      </c>
      <c r="D178" s="157" t="e">
        <f>C178/#REF!</f>
        <v>#REF!</v>
      </c>
    </row>
    <row r="179" spans="2:4">
      <c r="B179" s="117" t="s">
        <v>106</v>
      </c>
      <c r="C179" s="157">
        <f t="shared" si="43"/>
        <v>0</v>
      </c>
      <c r="D179" s="157" t="e">
        <f>C179/#REF!</f>
        <v>#REF!</v>
      </c>
    </row>
    <row r="180" spans="2:4">
      <c r="B180" s="117" t="s">
        <v>153</v>
      </c>
      <c r="C180" s="157">
        <f t="shared" si="43"/>
        <v>0</v>
      </c>
      <c r="D180" s="157" t="e">
        <f>C180/#REF!</f>
        <v>#REF!</v>
      </c>
    </row>
    <row r="181" spans="2:4">
      <c r="B181" s="117" t="s">
        <v>112</v>
      </c>
      <c r="C181" s="157">
        <f t="shared" si="43"/>
        <v>-494.59200000000004</v>
      </c>
      <c r="D181" s="157" t="e">
        <f>C181/#REF!</f>
        <v>#REF!</v>
      </c>
    </row>
    <row r="182" spans="2:4">
      <c r="B182" s="117" t="s">
        <v>116</v>
      </c>
      <c r="C182" s="157">
        <f t="shared" si="43"/>
        <v>0</v>
      </c>
      <c r="D182" s="157" t="e">
        <f>C182/#REF!</f>
        <v>#REF!</v>
      </c>
    </row>
    <row r="183" spans="2:4">
      <c r="B183" s="117" t="s">
        <v>118</v>
      </c>
      <c r="C183" s="157">
        <f t="shared" si="43"/>
        <v>105.10080000000001</v>
      </c>
      <c r="D183" s="157" t="e">
        <f>C183/#REF!</f>
        <v>#REF!</v>
      </c>
    </row>
    <row r="184" spans="2:4">
      <c r="C184" s="157">
        <f>SUM(C169:C183)</f>
        <v>4987.9993296125094</v>
      </c>
      <c r="D184" s="157" t="e">
        <f>SUM(D169:D183)</f>
        <v>#REF!</v>
      </c>
    </row>
    <row r="185" spans="2:4">
      <c r="B185"/>
    </row>
    <row r="186" spans="2:4">
      <c r="B186"/>
    </row>
    <row r="187" spans="2:4">
      <c r="B187"/>
    </row>
    <row r="188" spans="2:4">
      <c r="B188"/>
    </row>
    <row r="189" spans="2:4">
      <c r="B189"/>
    </row>
    <row r="190" spans="2:4">
      <c r="B190"/>
    </row>
    <row r="191" spans="2:4">
      <c r="B191"/>
    </row>
    <row r="192" spans="2:4">
      <c r="B192"/>
    </row>
    <row r="193" spans="2:2">
      <c r="B193"/>
    </row>
    <row r="194" spans="2:2">
      <c r="B194"/>
    </row>
  </sheetData>
  <mergeCells count="20">
    <mergeCell ref="G91:M91"/>
    <mergeCell ref="AG4:AK4"/>
    <mergeCell ref="B33:AE33"/>
    <mergeCell ref="F34:K34"/>
    <mergeCell ref="M34:R34"/>
    <mergeCell ref="T34:Y34"/>
    <mergeCell ref="AA34:AF34"/>
    <mergeCell ref="AI34:AL34"/>
    <mergeCell ref="G48:M48"/>
    <mergeCell ref="G57:M57"/>
    <mergeCell ref="G66:M66"/>
    <mergeCell ref="G78:M78"/>
    <mergeCell ref="G85:M85"/>
    <mergeCell ref="B1:AE1"/>
    <mergeCell ref="B3:AE3"/>
    <mergeCell ref="C4:D4"/>
    <mergeCell ref="F4:K4"/>
    <mergeCell ref="M4:R4"/>
    <mergeCell ref="T4:Y4"/>
    <mergeCell ref="AA4:AF4"/>
  </mergeCells>
  <dataValidations count="1">
    <dataValidation type="list" allowBlank="1" showInputMessage="1" showErrorMessage="1" sqref="F6:K29 F36:L42" xr:uid="{743F24F4-9E56-4284-986F-3EFE734D50CE}">
      <formula1>INDIRECT($A6)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5FC55-B41B-42B0-B753-F12B4EB5E121}">
  <sheetPr>
    <tabColor rgb="FF92D050"/>
  </sheetPr>
  <dimension ref="A1:AL83"/>
  <sheetViews>
    <sheetView workbookViewId="0">
      <selection activeCell="W10" sqref="W10"/>
    </sheetView>
  </sheetViews>
  <sheetFormatPr defaultColWidth="9.1796875" defaultRowHeight="12.5"/>
  <cols>
    <col min="1" max="1" width="12.26953125" style="115" customWidth="1"/>
    <col min="2" max="2" width="20.54296875" style="117" customWidth="1"/>
    <col min="3" max="3" width="14.1796875" style="117" customWidth="1"/>
    <col min="4" max="4" width="11.1796875" style="117" customWidth="1"/>
    <col min="5" max="5" width="1.54296875" style="117" customWidth="1"/>
    <col min="6" max="6" width="26" style="117" customWidth="1"/>
    <col min="7" max="8" width="19.54296875" style="117" customWidth="1"/>
    <col min="9" max="9" width="19.54296875" style="117" hidden="1" customWidth="1"/>
    <col min="10" max="10" width="26" style="117" hidden="1" customWidth="1"/>
    <col min="11" max="11" width="23.54296875" style="117" hidden="1" customWidth="1"/>
    <col min="12" max="12" width="8" style="117" customWidth="1"/>
    <col min="13" max="13" width="15.1796875" style="117" customWidth="1"/>
    <col min="14" max="14" width="9.1796875" style="117"/>
    <col min="15" max="15" width="9.1796875" style="117" customWidth="1"/>
    <col min="16" max="16" width="12.81640625" style="117" hidden="1" customWidth="1"/>
    <col min="17" max="18" width="16.54296875" style="117" hidden="1" customWidth="1"/>
    <col min="19" max="19" width="9.1796875" style="117" customWidth="1"/>
    <col min="20" max="20" width="13" style="117" customWidth="1"/>
    <col min="21" max="22" width="11.26953125" style="117" customWidth="1"/>
    <col min="23" max="23" width="11.26953125" style="117" hidden="1" customWidth="1"/>
    <col min="24" max="25" width="15.54296875" style="117" hidden="1" customWidth="1"/>
    <col min="26" max="26" width="8" style="117" customWidth="1"/>
    <col min="27" max="27" width="9.26953125" style="117" bestFit="1" customWidth="1"/>
    <col min="28" max="29" width="11.453125" style="117" customWidth="1"/>
    <col min="30" max="30" width="11.453125" style="117" hidden="1" customWidth="1"/>
    <col min="31" max="32" width="12.54296875" style="117" hidden="1" customWidth="1"/>
    <col min="33" max="34" width="12.54296875" style="117" customWidth="1"/>
    <col min="35" max="35" width="9.1796875" style="117" customWidth="1"/>
    <col min="36" max="36" width="9.1796875" style="117" hidden="1" customWidth="1"/>
    <col min="37" max="38" width="12.453125" style="117" hidden="1" customWidth="1"/>
    <col min="39" max="16384" width="9.1796875" style="117"/>
  </cols>
  <sheetData>
    <row r="1" spans="1:38" ht="46.5" customHeight="1">
      <c r="B1" s="248" t="str">
        <f>[2]Contents!B14</f>
        <v>Semi-detached house</v>
      </c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/>
      <c r="AB1" s="248"/>
      <c r="AC1" s="248"/>
      <c r="AD1" s="248"/>
      <c r="AE1" s="248"/>
      <c r="AF1" s="248"/>
      <c r="AG1" s="248"/>
      <c r="AH1" s="248"/>
      <c r="AI1" s="248"/>
      <c r="AJ1" s="248"/>
      <c r="AK1" s="248"/>
      <c r="AL1" s="248"/>
    </row>
    <row r="2" spans="1:38">
      <c r="B2" s="117" t="s">
        <v>14</v>
      </c>
      <c r="C2" s="118">
        <f>'[2]Areas and specs'!E3</f>
        <v>1</v>
      </c>
      <c r="F2" s="119"/>
    </row>
    <row r="3" spans="1:38" ht="13.5" customHeight="1" thickBot="1">
      <c r="B3" s="249" t="s">
        <v>33</v>
      </c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249"/>
      <c r="U3" s="249"/>
      <c r="V3" s="249"/>
      <c r="W3" s="249"/>
      <c r="X3" s="249"/>
      <c r="Y3" s="249"/>
      <c r="Z3" s="249"/>
      <c r="AA3" s="249"/>
      <c r="AB3" s="249"/>
      <c r="AC3" s="249"/>
      <c r="AD3" s="249"/>
      <c r="AE3" s="249"/>
      <c r="AF3" s="249"/>
      <c r="AG3" s="249"/>
      <c r="AH3" s="249"/>
      <c r="AI3" s="249"/>
      <c r="AJ3" s="249"/>
      <c r="AK3" s="249"/>
      <c r="AL3" s="249"/>
    </row>
    <row r="4" spans="1:38" ht="13.5" customHeight="1" thickBot="1">
      <c r="B4" s="121" t="s">
        <v>34</v>
      </c>
      <c r="C4" s="250" t="s">
        <v>35</v>
      </c>
      <c r="D4" s="251"/>
      <c r="F4" s="250" t="s">
        <v>36</v>
      </c>
      <c r="G4" s="252"/>
      <c r="H4" s="252"/>
      <c r="I4" s="252"/>
      <c r="J4" s="252"/>
      <c r="K4" s="251"/>
      <c r="M4" s="250" t="s">
        <v>37</v>
      </c>
      <c r="N4" s="252"/>
      <c r="O4" s="252"/>
      <c r="P4" s="252"/>
      <c r="Q4" s="252"/>
      <c r="R4" s="251"/>
      <c r="T4" s="250" t="s">
        <v>38</v>
      </c>
      <c r="U4" s="252"/>
      <c r="V4" s="252"/>
      <c r="W4" s="252"/>
      <c r="X4" s="252"/>
      <c r="Y4" s="251"/>
      <c r="AA4" s="250" t="s">
        <v>39</v>
      </c>
      <c r="AB4" s="252"/>
      <c r="AC4" s="252"/>
      <c r="AD4" s="252"/>
      <c r="AE4" s="252"/>
      <c r="AF4" s="251"/>
      <c r="AG4" s="122"/>
      <c r="AH4" s="122"/>
      <c r="AI4" s="250" t="s">
        <v>40</v>
      </c>
      <c r="AJ4" s="252"/>
      <c r="AK4" s="252"/>
      <c r="AL4" s="251"/>
    </row>
    <row r="5" spans="1:38" s="127" customFormat="1" ht="52">
      <c r="A5" s="123"/>
      <c r="B5" s="124"/>
      <c r="C5" s="206" t="s">
        <v>35</v>
      </c>
      <c r="D5" s="126" t="s">
        <v>41</v>
      </c>
      <c r="F5" s="231" t="s">
        <v>134</v>
      </c>
      <c r="G5" s="127" t="str">
        <f>Detached!G5</f>
        <v>FHS Part L 2026</v>
      </c>
      <c r="H5" s="127" t="str">
        <f>Detached!H5</f>
        <v>Level 1b
(SHD 15-20)</v>
      </c>
      <c r="I5" s="129" t="str">
        <f>Detached!I5</f>
        <v>100% TER + 10% TFEE</v>
      </c>
      <c r="J5" s="130" t="str">
        <f>Detached!J5</f>
        <v>100% TER + 10% TFEE + Unregulated</v>
      </c>
      <c r="K5" s="131" t="str">
        <f>Detached!K5</f>
        <v>Level 2
(SHD 20/ EUI 35)</v>
      </c>
      <c r="M5" s="228" t="str">
        <f t="shared" ref="M5:R5" si="0">F5</f>
        <v>BAU 2021</v>
      </c>
      <c r="N5" s="211" t="str">
        <f t="shared" si="0"/>
        <v>FHS Part L 2026</v>
      </c>
      <c r="O5" s="211" t="str">
        <f t="shared" si="0"/>
        <v>Level 1b
(SHD 15-20)</v>
      </c>
      <c r="P5" s="232" t="str">
        <f t="shared" si="0"/>
        <v>100% TER + 10% TFEE</v>
      </c>
      <c r="Q5" s="232" t="str">
        <f t="shared" si="0"/>
        <v>100% TER + 10% TFEE + Unregulated</v>
      </c>
      <c r="R5" s="179" t="str">
        <f t="shared" si="0"/>
        <v>Level 2
(SHD 20/ EUI 35)</v>
      </c>
      <c r="S5" s="135"/>
      <c r="T5" s="228" t="str">
        <f t="shared" ref="T5:Y5" si="1">M5</f>
        <v>BAU 2021</v>
      </c>
      <c r="U5" s="135" t="str">
        <f t="shared" si="1"/>
        <v>FHS Part L 2026</v>
      </c>
      <c r="V5" s="135" t="str">
        <f t="shared" si="1"/>
        <v>Level 1b
(SHD 15-20)</v>
      </c>
      <c r="W5" s="175" t="str">
        <f t="shared" si="1"/>
        <v>100% TER + 10% TFEE</v>
      </c>
      <c r="X5" s="175" t="str">
        <f t="shared" si="1"/>
        <v>100% TER + 10% TFEE + Unregulated</v>
      </c>
      <c r="Y5" s="179" t="str">
        <f t="shared" si="1"/>
        <v>Level 2
(SHD 20/ EUI 35)</v>
      </c>
      <c r="Z5" s="135"/>
      <c r="AA5" s="228" t="str">
        <f t="shared" ref="AA5:AF5" si="2">M5</f>
        <v>BAU 2021</v>
      </c>
      <c r="AB5" s="135" t="str">
        <f t="shared" si="2"/>
        <v>FHS Part L 2026</v>
      </c>
      <c r="AC5" s="135" t="str">
        <f t="shared" si="2"/>
        <v>Level 1b
(SHD 15-20)</v>
      </c>
      <c r="AD5" s="175" t="str">
        <f t="shared" si="2"/>
        <v>100% TER + 10% TFEE</v>
      </c>
      <c r="AE5" s="175" t="str">
        <f t="shared" si="2"/>
        <v>100% TER + 10% TFEE + Unregulated</v>
      </c>
      <c r="AF5" s="179" t="str">
        <f t="shared" si="2"/>
        <v>Level 2
(SHD 20/ EUI 35)</v>
      </c>
      <c r="AG5" s="212" t="str">
        <f t="shared" ref="AG5:AH5" si="3">AA5</f>
        <v>BAU 2021</v>
      </c>
      <c r="AH5" s="212" t="str">
        <f t="shared" si="3"/>
        <v>FHS Part L 2026</v>
      </c>
      <c r="AI5" s="212" t="str">
        <f>AC5</f>
        <v>Level 1b
(SHD 15-20)</v>
      </c>
      <c r="AJ5" s="233" t="str">
        <f>AD5</f>
        <v>100% TER + 10% TFEE</v>
      </c>
      <c r="AK5" s="233" t="str">
        <f>AE5</f>
        <v>100% TER + 10% TFEE + Unregulated</v>
      </c>
      <c r="AL5" s="212" t="str">
        <f>AF5</f>
        <v>Level 2
(SHD 20/ EUI 35)</v>
      </c>
    </row>
    <row r="6" spans="1:38" ht="25">
      <c r="A6" s="115" t="s">
        <v>45</v>
      </c>
      <c r="B6" s="141" t="s">
        <v>45</v>
      </c>
      <c r="C6" s="215">
        <f>'[2]Areas and specs'!E6</f>
        <v>46.5</v>
      </c>
      <c r="D6" s="143" t="s">
        <v>46</v>
      </c>
      <c r="F6" s="144" t="s">
        <v>47</v>
      </c>
      <c r="G6" s="145" t="s">
        <v>47</v>
      </c>
      <c r="H6" s="145" t="s">
        <v>47</v>
      </c>
      <c r="I6" s="146" t="s">
        <v>48</v>
      </c>
      <c r="J6" s="146" t="s">
        <v>48</v>
      </c>
      <c r="K6" s="147" t="s">
        <v>49</v>
      </c>
      <c r="M6" s="148">
        <f>IFERROR(VLOOKUP(F6,'[2]Elemental Database'!$A$4:$H$252,8,FALSE),0)</f>
        <v>188.78400000000002</v>
      </c>
      <c r="N6" s="149">
        <f>IFERROR(VLOOKUP(G6,'[2]Elemental Database'!$A$4:$H$252,8,FALSE),0)</f>
        <v>188.78400000000002</v>
      </c>
      <c r="O6" s="149">
        <f>IFERROR(VLOOKUP(H6,'[2]Elemental Database'!$A$4:$H$252,8,FALSE),0)</f>
        <v>188.78400000000002</v>
      </c>
      <c r="P6" s="150">
        <f>IFERROR(VLOOKUP(I6,'[2]Elemental Database'!$A$4:$H$252,8,FALSE),0)</f>
        <v>193.20000000000002</v>
      </c>
      <c r="Q6" s="150">
        <f>IFERROR(VLOOKUP(J6,'[2]Elemental Database'!$A$4:$H$252,8,FALSE),0)</f>
        <v>193.20000000000002</v>
      </c>
      <c r="R6" s="151">
        <f>IFERROR(VLOOKUP(K6,'[2]Elemental Database'!$A$4:$H$252,8,FALSE),0)</f>
        <v>223.10696627643566</v>
      </c>
      <c r="S6" s="152"/>
      <c r="T6" s="148">
        <f t="shared" ref="T6:Y20" si="4">M6*$C6</f>
        <v>8778.4560000000001</v>
      </c>
      <c r="U6" s="149">
        <f t="shared" si="4"/>
        <v>8778.4560000000001</v>
      </c>
      <c r="V6" s="149">
        <f t="shared" si="4"/>
        <v>8778.4560000000001</v>
      </c>
      <c r="W6" s="150">
        <f t="shared" si="4"/>
        <v>8983.8000000000011</v>
      </c>
      <c r="X6" s="150">
        <f t="shared" si="4"/>
        <v>8983.8000000000011</v>
      </c>
      <c r="Y6" s="151">
        <f t="shared" si="4"/>
        <v>10374.473931854258</v>
      </c>
      <c r="Z6" s="152"/>
      <c r="AA6" s="148">
        <f t="shared" ref="AA6:AF21" si="5">T6-$T6</f>
        <v>0</v>
      </c>
      <c r="AB6" s="149">
        <f t="shared" si="5"/>
        <v>0</v>
      </c>
      <c r="AC6" s="149">
        <f t="shared" si="5"/>
        <v>0</v>
      </c>
      <c r="AD6" s="150">
        <f t="shared" si="5"/>
        <v>205.34400000000096</v>
      </c>
      <c r="AE6" s="150">
        <f t="shared" si="5"/>
        <v>205.34400000000096</v>
      </c>
      <c r="AF6" s="151">
        <f t="shared" si="5"/>
        <v>1596.0179318542578</v>
      </c>
      <c r="AG6" s="153">
        <f t="shared" ref="AG6:AL29" si="6">T6-$U6</f>
        <v>0</v>
      </c>
      <c r="AH6" s="153">
        <f t="shared" si="6"/>
        <v>0</v>
      </c>
      <c r="AI6" s="153">
        <f t="shared" si="6"/>
        <v>0</v>
      </c>
      <c r="AJ6" s="154">
        <f t="shared" si="6"/>
        <v>205.34400000000096</v>
      </c>
      <c r="AK6" s="154">
        <f t="shared" si="6"/>
        <v>205.34400000000096</v>
      </c>
      <c r="AL6" s="153">
        <f t="shared" si="6"/>
        <v>1596.0179318542578</v>
      </c>
    </row>
    <row r="7" spans="1:38" ht="25">
      <c r="A7" s="115" t="s">
        <v>50</v>
      </c>
      <c r="B7" s="141" t="str">
        <f>A7</f>
        <v>ExternalWall</v>
      </c>
      <c r="C7" s="215">
        <f>'[2]Areas and specs'!E7</f>
        <v>111</v>
      </c>
      <c r="D7" s="143" t="s">
        <v>46</v>
      </c>
      <c r="F7" s="156" t="s">
        <v>51</v>
      </c>
      <c r="G7" s="157" t="s">
        <v>51</v>
      </c>
      <c r="H7" s="157" t="s">
        <v>51</v>
      </c>
      <c r="I7" s="158" t="s">
        <v>53</v>
      </c>
      <c r="J7" s="158" t="s">
        <v>53</v>
      </c>
      <c r="K7" s="159" t="s">
        <v>52</v>
      </c>
      <c r="M7" s="160">
        <f>IFERROR(VLOOKUP(F7,'[2]Elemental Database'!$A$4:$H$252,8,FALSE),0)</f>
        <v>272.59967999999998</v>
      </c>
      <c r="N7" s="152">
        <f>IFERROR(VLOOKUP(G7,'[2]Elemental Database'!$A$4:$H$252,8,FALSE),0)</f>
        <v>272.59967999999998</v>
      </c>
      <c r="O7" s="152">
        <f>IFERROR(VLOOKUP(H7,'[2]Elemental Database'!$A$4:$H$252,8,FALSE),0)</f>
        <v>272.59967999999998</v>
      </c>
      <c r="P7" s="161">
        <f>IFERROR(VLOOKUP(I7,'[2]Elemental Database'!$A$4:$H$252,8,FALSE),0)</f>
        <v>285.82706862385328</v>
      </c>
      <c r="Q7" s="161">
        <f>IFERROR(VLOOKUP(J7,'[2]Elemental Database'!$A$4:$H$252,8,FALSE),0)</f>
        <v>285.82706862385328</v>
      </c>
      <c r="R7" s="162">
        <f>IFERROR(VLOOKUP(K7,'[2]Elemental Database'!$A$4:$H$252,8,FALSE),0)</f>
        <v>279.27667199999996</v>
      </c>
      <c r="S7" s="152"/>
      <c r="T7" s="160">
        <f t="shared" si="4"/>
        <v>30258.564479999997</v>
      </c>
      <c r="U7" s="152">
        <f t="shared" si="4"/>
        <v>30258.564479999997</v>
      </c>
      <c r="V7" s="152">
        <f t="shared" si="4"/>
        <v>30258.564479999997</v>
      </c>
      <c r="W7" s="161">
        <f t="shared" si="4"/>
        <v>31726.804617247715</v>
      </c>
      <c r="X7" s="161">
        <f t="shared" si="4"/>
        <v>31726.804617247715</v>
      </c>
      <c r="Y7" s="162">
        <f t="shared" si="4"/>
        <v>30999.710591999996</v>
      </c>
      <c r="Z7" s="152"/>
      <c r="AA7" s="160">
        <f t="shared" si="5"/>
        <v>0</v>
      </c>
      <c r="AB7" s="152">
        <f t="shared" si="5"/>
        <v>0</v>
      </c>
      <c r="AC7" s="152">
        <f t="shared" si="5"/>
        <v>0</v>
      </c>
      <c r="AD7" s="161">
        <f t="shared" si="5"/>
        <v>1468.2401372477179</v>
      </c>
      <c r="AE7" s="161">
        <f t="shared" si="5"/>
        <v>1468.2401372477179</v>
      </c>
      <c r="AF7" s="162">
        <f t="shared" si="5"/>
        <v>741.14611199999854</v>
      </c>
      <c r="AG7" s="153">
        <f t="shared" si="6"/>
        <v>0</v>
      </c>
      <c r="AH7" s="153">
        <f t="shared" si="6"/>
        <v>0</v>
      </c>
      <c r="AI7" s="153">
        <f t="shared" si="6"/>
        <v>0</v>
      </c>
      <c r="AJ7" s="154">
        <f t="shared" si="6"/>
        <v>1468.2401372477179</v>
      </c>
      <c r="AK7" s="154">
        <f t="shared" si="6"/>
        <v>1468.2401372477179</v>
      </c>
      <c r="AL7" s="153">
        <f t="shared" si="6"/>
        <v>741.14611199999854</v>
      </c>
    </row>
    <row r="8" spans="1:38">
      <c r="A8" s="115" t="s">
        <v>50</v>
      </c>
      <c r="B8" s="141" t="s">
        <v>54</v>
      </c>
      <c r="C8" s="215"/>
      <c r="D8" s="143" t="s">
        <v>46</v>
      </c>
      <c r="F8" s="156"/>
      <c r="G8" s="157"/>
      <c r="H8" s="157"/>
      <c r="I8" s="158"/>
      <c r="J8" s="158"/>
      <c r="K8" s="159"/>
      <c r="M8" s="160">
        <f>IFERROR(VLOOKUP(F8,'[2]Elemental Database'!$A$4:$H$252,8,FALSE),0)</f>
        <v>0</v>
      </c>
      <c r="N8" s="152">
        <f>IFERROR(VLOOKUP(G8,'[2]Elemental Database'!$A$4:$H$252,8,FALSE),0)</f>
        <v>0</v>
      </c>
      <c r="O8" s="152">
        <f>IFERROR(VLOOKUP(H8,'[2]Elemental Database'!$A$4:$H$252,8,FALSE),0)</f>
        <v>0</v>
      </c>
      <c r="P8" s="161">
        <f>IFERROR(VLOOKUP(I8,'[2]Elemental Database'!$A$4:$H$252,8,FALSE),0)</f>
        <v>0</v>
      </c>
      <c r="Q8" s="161">
        <f>IFERROR(VLOOKUP(J8,'[2]Elemental Database'!$A$4:$H$252,8,FALSE),0)</f>
        <v>0</v>
      </c>
      <c r="R8" s="162">
        <f>IFERROR(VLOOKUP(K8,'[2]Elemental Database'!$A$4:$H$252,8,FALSE),0)</f>
        <v>0</v>
      </c>
      <c r="S8" s="152"/>
      <c r="T8" s="160">
        <f t="shared" si="4"/>
        <v>0</v>
      </c>
      <c r="U8" s="152">
        <f t="shared" si="4"/>
        <v>0</v>
      </c>
      <c r="V8" s="152">
        <f t="shared" si="4"/>
        <v>0</v>
      </c>
      <c r="W8" s="161">
        <f t="shared" si="4"/>
        <v>0</v>
      </c>
      <c r="X8" s="161">
        <f t="shared" si="4"/>
        <v>0</v>
      </c>
      <c r="Y8" s="162">
        <f t="shared" si="4"/>
        <v>0</v>
      </c>
      <c r="Z8" s="152"/>
      <c r="AA8" s="160">
        <f t="shared" si="5"/>
        <v>0</v>
      </c>
      <c r="AB8" s="152">
        <f t="shared" si="5"/>
        <v>0</v>
      </c>
      <c r="AC8" s="152">
        <f t="shared" si="5"/>
        <v>0</v>
      </c>
      <c r="AD8" s="161">
        <f t="shared" si="5"/>
        <v>0</v>
      </c>
      <c r="AE8" s="161">
        <f t="shared" si="5"/>
        <v>0</v>
      </c>
      <c r="AF8" s="162">
        <f t="shared" si="5"/>
        <v>0</v>
      </c>
      <c r="AG8" s="153">
        <f t="shared" si="6"/>
        <v>0</v>
      </c>
      <c r="AH8" s="153">
        <f t="shared" si="6"/>
        <v>0</v>
      </c>
      <c r="AI8" s="153">
        <f t="shared" si="6"/>
        <v>0</v>
      </c>
      <c r="AJ8" s="154">
        <f t="shared" si="6"/>
        <v>0</v>
      </c>
      <c r="AK8" s="154">
        <f t="shared" si="6"/>
        <v>0</v>
      </c>
      <c r="AL8" s="153">
        <f t="shared" si="6"/>
        <v>0</v>
      </c>
    </row>
    <row r="9" spans="1:38">
      <c r="A9" s="115" t="s">
        <v>50</v>
      </c>
      <c r="B9" s="141" t="s">
        <v>55</v>
      </c>
      <c r="C9" s="215">
        <f>'[2]Areas and specs'!H10</f>
        <v>0</v>
      </c>
      <c r="D9" s="143" t="s">
        <v>46</v>
      </c>
      <c r="F9" s="156"/>
      <c r="G9" s="157"/>
      <c r="H9" s="157" t="s">
        <v>154</v>
      </c>
      <c r="I9" s="158"/>
      <c r="J9" s="158"/>
      <c r="K9" s="159"/>
      <c r="M9" s="160">
        <f>IFERROR(VLOOKUP(F9,'[2]Elemental Database'!$A$4:$H$252,8,FALSE),0)</f>
        <v>0</v>
      </c>
      <c r="N9" s="152">
        <f>IFERROR(VLOOKUP(G9,'[2]Elemental Database'!$A$4:$H$252,8,FALSE),0)</f>
        <v>0</v>
      </c>
      <c r="O9" s="152">
        <f>IFERROR(VLOOKUP(H9,'[2]Elemental Database'!$A$4:$H$252,8,FALSE),0)</f>
        <v>0</v>
      </c>
      <c r="P9" s="161">
        <f>IFERROR(VLOOKUP(I9,'[2]Elemental Database'!$A$4:$H$252,8,FALSE),0)</f>
        <v>0</v>
      </c>
      <c r="Q9" s="161">
        <f>IFERROR(VLOOKUP(J9,'[2]Elemental Database'!$A$4:$H$252,8,FALSE),0)</f>
        <v>0</v>
      </c>
      <c r="R9" s="162">
        <f>IFERROR(VLOOKUP(K9,'[2]Elemental Database'!$A$4:$H$252,8,FALSE),0)</f>
        <v>0</v>
      </c>
      <c r="S9" s="152"/>
      <c r="T9" s="160">
        <f t="shared" si="4"/>
        <v>0</v>
      </c>
      <c r="U9" s="152">
        <f t="shared" si="4"/>
        <v>0</v>
      </c>
      <c r="V9" s="152">
        <f t="shared" si="4"/>
        <v>0</v>
      </c>
      <c r="W9" s="161">
        <v>46272</v>
      </c>
      <c r="X9" s="161">
        <f t="shared" si="4"/>
        <v>0</v>
      </c>
      <c r="Y9" s="162">
        <f t="shared" si="4"/>
        <v>0</v>
      </c>
      <c r="Z9" s="152"/>
      <c r="AA9" s="160">
        <f t="shared" si="5"/>
        <v>0</v>
      </c>
      <c r="AB9" s="152">
        <f t="shared" si="5"/>
        <v>0</v>
      </c>
      <c r="AC9" s="152">
        <f t="shared" si="5"/>
        <v>0</v>
      </c>
      <c r="AD9" s="161">
        <f t="shared" si="5"/>
        <v>46272</v>
      </c>
      <c r="AE9" s="161">
        <f t="shared" si="5"/>
        <v>0</v>
      </c>
      <c r="AF9" s="162">
        <f t="shared" si="5"/>
        <v>0</v>
      </c>
      <c r="AG9" s="153">
        <f t="shared" si="6"/>
        <v>0</v>
      </c>
      <c r="AH9" s="153">
        <f t="shared" si="6"/>
        <v>0</v>
      </c>
      <c r="AI9" s="153">
        <f t="shared" si="6"/>
        <v>0</v>
      </c>
      <c r="AJ9" s="154">
        <f t="shared" si="6"/>
        <v>46272</v>
      </c>
      <c r="AK9" s="154">
        <f t="shared" si="6"/>
        <v>0</v>
      </c>
      <c r="AL9" s="153">
        <f t="shared" si="6"/>
        <v>0</v>
      </c>
    </row>
    <row r="10" spans="1:38">
      <c r="A10" s="115" t="s">
        <v>50</v>
      </c>
      <c r="B10" s="141" t="s">
        <v>56</v>
      </c>
      <c r="C10" s="215">
        <f>'[2]Areas and specs'!E9</f>
        <v>51</v>
      </c>
      <c r="D10" s="143" t="s">
        <v>46</v>
      </c>
      <c r="F10" s="156" t="s">
        <v>57</v>
      </c>
      <c r="G10" s="157" t="s">
        <v>57</v>
      </c>
      <c r="H10" s="157" t="s">
        <v>57</v>
      </c>
      <c r="I10" s="158"/>
      <c r="J10" s="158"/>
      <c r="K10" s="159" t="s">
        <v>57</v>
      </c>
      <c r="M10" s="160">
        <f>IFERROR(VLOOKUP(F10,'[2]Elemental Database'!$A$4:$H$252,8,FALSE),0)</f>
        <v>0</v>
      </c>
      <c r="N10" s="152">
        <f>IFERROR(VLOOKUP(G10,'[2]Elemental Database'!$A$4:$H$252,8,FALSE),0)</f>
        <v>0</v>
      </c>
      <c r="O10" s="152">
        <f>IFERROR(VLOOKUP(H10,'[2]Elemental Database'!$A$4:$H$252,8,FALSE),0)</f>
        <v>0</v>
      </c>
      <c r="P10" s="161">
        <f>IFERROR(VLOOKUP(I10,'[2]Elemental Database'!$A$4:$H$252,8,FALSE),0)</f>
        <v>0</v>
      </c>
      <c r="Q10" s="161">
        <f>IFERROR(VLOOKUP(J10,'[2]Elemental Database'!$A$4:$H$252,8,FALSE),0)</f>
        <v>0</v>
      </c>
      <c r="R10" s="162">
        <f>IFERROR(VLOOKUP(K10,'[2]Elemental Database'!$A$4:$H$252,8,FALSE),0)</f>
        <v>0</v>
      </c>
      <c r="S10" s="152"/>
      <c r="T10" s="160">
        <f t="shared" si="4"/>
        <v>0</v>
      </c>
      <c r="U10" s="152">
        <f t="shared" si="4"/>
        <v>0</v>
      </c>
      <c r="V10" s="152">
        <f t="shared" si="4"/>
        <v>0</v>
      </c>
      <c r="W10" s="161">
        <f t="shared" si="4"/>
        <v>0</v>
      </c>
      <c r="X10" s="161">
        <f t="shared" si="4"/>
        <v>0</v>
      </c>
      <c r="Y10" s="162">
        <f t="shared" si="4"/>
        <v>0</v>
      </c>
      <c r="Z10" s="152"/>
      <c r="AA10" s="160">
        <f t="shared" si="5"/>
        <v>0</v>
      </c>
      <c r="AB10" s="152">
        <f t="shared" si="5"/>
        <v>0</v>
      </c>
      <c r="AC10" s="152">
        <f t="shared" si="5"/>
        <v>0</v>
      </c>
      <c r="AD10" s="161">
        <f t="shared" si="5"/>
        <v>0</v>
      </c>
      <c r="AE10" s="161">
        <f t="shared" si="5"/>
        <v>0</v>
      </c>
      <c r="AF10" s="162">
        <f t="shared" si="5"/>
        <v>0</v>
      </c>
      <c r="AG10" s="153">
        <f t="shared" si="6"/>
        <v>0</v>
      </c>
      <c r="AH10" s="153">
        <f t="shared" si="6"/>
        <v>0</v>
      </c>
      <c r="AI10" s="153">
        <f t="shared" si="6"/>
        <v>0</v>
      </c>
      <c r="AJ10" s="154">
        <f t="shared" si="6"/>
        <v>0</v>
      </c>
      <c r="AK10" s="154">
        <f t="shared" si="6"/>
        <v>0</v>
      </c>
      <c r="AL10" s="153">
        <f t="shared" si="6"/>
        <v>0</v>
      </c>
    </row>
    <row r="11" spans="1:38" ht="25">
      <c r="A11" s="115" t="s">
        <v>58</v>
      </c>
      <c r="B11" s="141" t="str">
        <f>'[2]Elemental Database'!B37</f>
        <v xml:space="preserve">Roof </v>
      </c>
      <c r="C11" s="215">
        <f>'[2]Areas and specs'!E11</f>
        <v>46.5</v>
      </c>
      <c r="D11" s="143" t="s">
        <v>46</v>
      </c>
      <c r="F11" s="156" t="s">
        <v>59</v>
      </c>
      <c r="G11" s="157" t="s">
        <v>59</v>
      </c>
      <c r="H11" s="157" t="s">
        <v>59</v>
      </c>
      <c r="I11" s="158" t="s">
        <v>61</v>
      </c>
      <c r="J11" s="158" t="s">
        <v>61</v>
      </c>
      <c r="K11" s="159" t="s">
        <v>61</v>
      </c>
      <c r="M11" s="160">
        <f>IFERROR(VLOOKUP(F11,'[2]Elemental Database'!$A$4:$H$252,8,FALSE),0)</f>
        <v>230.73600000000002</v>
      </c>
      <c r="N11" s="152">
        <f>IFERROR(VLOOKUP(G11,'[2]Elemental Database'!$A$4:$H$252,8,FALSE),0)</f>
        <v>230.73600000000002</v>
      </c>
      <c r="O11" s="152">
        <f>IFERROR(VLOOKUP(H11,'[2]Elemental Database'!$A$4:$H$252,8,FALSE),0)</f>
        <v>230.73600000000002</v>
      </c>
      <c r="P11" s="161">
        <f>IFERROR(VLOOKUP(I11,'[2]Elemental Database'!$A$4:$H$252,8,FALSE),0)</f>
        <v>234.048</v>
      </c>
      <c r="Q11" s="161">
        <f>IFERROR(VLOOKUP(J11,'[2]Elemental Database'!$A$4:$H$252,8,FALSE),0)</f>
        <v>234.048</v>
      </c>
      <c r="R11" s="162">
        <f>IFERROR(VLOOKUP(K11,'[2]Elemental Database'!$A$4:$H$252,8,FALSE),0)</f>
        <v>234.048</v>
      </c>
      <c r="S11" s="152"/>
      <c r="T11" s="160">
        <f t="shared" si="4"/>
        <v>10729.224</v>
      </c>
      <c r="U11" s="152">
        <f t="shared" si="4"/>
        <v>10729.224</v>
      </c>
      <c r="V11" s="152">
        <f t="shared" si="4"/>
        <v>10729.224</v>
      </c>
      <c r="W11" s="161">
        <f t="shared" si="4"/>
        <v>10883.232</v>
      </c>
      <c r="X11" s="161">
        <f t="shared" si="4"/>
        <v>10883.232</v>
      </c>
      <c r="Y11" s="162">
        <f t="shared" si="4"/>
        <v>10883.232</v>
      </c>
      <c r="Z11" s="152"/>
      <c r="AA11" s="160">
        <f t="shared" si="5"/>
        <v>0</v>
      </c>
      <c r="AB11" s="152">
        <f t="shared" si="5"/>
        <v>0</v>
      </c>
      <c r="AC11" s="152">
        <f t="shared" si="5"/>
        <v>0</v>
      </c>
      <c r="AD11" s="161">
        <f t="shared" si="5"/>
        <v>154.00799999999981</v>
      </c>
      <c r="AE11" s="161">
        <f>X11-$T11</f>
        <v>154.00799999999981</v>
      </c>
      <c r="AF11" s="162">
        <f>Y11-$T11</f>
        <v>154.00799999999981</v>
      </c>
      <c r="AG11" s="153">
        <f t="shared" si="6"/>
        <v>0</v>
      </c>
      <c r="AH11" s="153">
        <f t="shared" si="6"/>
        <v>0</v>
      </c>
      <c r="AI11" s="153">
        <f t="shared" si="6"/>
        <v>0</v>
      </c>
      <c r="AJ11" s="154">
        <f t="shared" si="6"/>
        <v>154.00799999999981</v>
      </c>
      <c r="AK11" s="154">
        <f t="shared" si="6"/>
        <v>154.00799999999981</v>
      </c>
      <c r="AL11" s="153">
        <f t="shared" si="6"/>
        <v>154.00799999999981</v>
      </c>
    </row>
    <row r="12" spans="1:38">
      <c r="A12" s="115" t="s">
        <v>58</v>
      </c>
      <c r="B12" s="141" t="s">
        <v>62</v>
      </c>
      <c r="C12" s="215">
        <v>0</v>
      </c>
      <c r="D12" s="143" t="s">
        <v>46</v>
      </c>
      <c r="F12" s="156"/>
      <c r="G12" s="157"/>
      <c r="H12" s="157"/>
      <c r="I12" s="158"/>
      <c r="J12" s="158"/>
      <c r="K12" s="159"/>
      <c r="M12" s="160">
        <f>IFERROR(VLOOKUP(F12,'[2]Elemental Database'!$A$4:$H$252,8,FALSE),0)</f>
        <v>0</v>
      </c>
      <c r="N12" s="152">
        <f>IFERROR(VLOOKUP(G12,'[2]Elemental Database'!$A$4:$H$252,8,FALSE),0)</f>
        <v>0</v>
      </c>
      <c r="O12" s="152">
        <f>IFERROR(VLOOKUP(H12,'[2]Elemental Database'!$A$4:$H$252,8,FALSE),0)</f>
        <v>0</v>
      </c>
      <c r="P12" s="161">
        <f>IFERROR(VLOOKUP(I12,'[2]Elemental Database'!$A$4:$H$252,8,FALSE),0)</f>
        <v>0</v>
      </c>
      <c r="Q12" s="161">
        <f>IFERROR(VLOOKUP(J12,'[2]Elemental Database'!$A$4:$H$252,8,FALSE),0)</f>
        <v>0</v>
      </c>
      <c r="R12" s="162">
        <f>IFERROR(VLOOKUP(K12,'[2]Elemental Database'!$A$4:$H$252,8,FALSE),0)</f>
        <v>0</v>
      </c>
      <c r="S12" s="152"/>
      <c r="T12" s="160">
        <f t="shared" si="4"/>
        <v>0</v>
      </c>
      <c r="U12" s="152">
        <f t="shared" si="4"/>
        <v>0</v>
      </c>
      <c r="V12" s="152">
        <f t="shared" si="4"/>
        <v>0</v>
      </c>
      <c r="W12" s="161">
        <f t="shared" si="4"/>
        <v>0</v>
      </c>
      <c r="X12" s="161">
        <f t="shared" si="4"/>
        <v>0</v>
      </c>
      <c r="Y12" s="162">
        <f t="shared" si="4"/>
        <v>0</v>
      </c>
      <c r="Z12" s="152"/>
      <c r="AA12" s="160">
        <f t="shared" si="5"/>
        <v>0</v>
      </c>
      <c r="AB12" s="152">
        <f t="shared" si="5"/>
        <v>0</v>
      </c>
      <c r="AC12" s="152">
        <f t="shared" si="5"/>
        <v>0</v>
      </c>
      <c r="AD12" s="161">
        <f t="shared" si="5"/>
        <v>0</v>
      </c>
      <c r="AE12" s="161">
        <f t="shared" si="5"/>
        <v>0</v>
      </c>
      <c r="AF12" s="162">
        <f t="shared" si="5"/>
        <v>0</v>
      </c>
      <c r="AG12" s="153">
        <f t="shared" si="6"/>
        <v>0</v>
      </c>
      <c r="AH12" s="153">
        <f t="shared" si="6"/>
        <v>0</v>
      </c>
      <c r="AI12" s="153">
        <f t="shared" si="6"/>
        <v>0</v>
      </c>
      <c r="AJ12" s="154">
        <f t="shared" si="6"/>
        <v>0</v>
      </c>
      <c r="AK12" s="154">
        <f t="shared" si="6"/>
        <v>0</v>
      </c>
      <c r="AL12" s="153">
        <f t="shared" si="6"/>
        <v>0</v>
      </c>
    </row>
    <row r="13" spans="1:38">
      <c r="B13" s="141" t="s">
        <v>63</v>
      </c>
      <c r="C13" s="215">
        <v>0</v>
      </c>
      <c r="D13" s="143" t="s">
        <v>46</v>
      </c>
      <c r="F13" s="156"/>
      <c r="G13" s="157"/>
      <c r="H13" s="157"/>
      <c r="I13" s="158"/>
      <c r="J13" s="158"/>
      <c r="K13" s="159"/>
      <c r="M13" s="160">
        <f>IFERROR(VLOOKUP(F13,'[2]Elemental Database'!$A$4:$H$252,8,FALSE),0)</f>
        <v>0</v>
      </c>
      <c r="N13" s="152">
        <f>IFERROR(VLOOKUP(G13,'[2]Elemental Database'!$A$4:$H$252,8,FALSE),0)</f>
        <v>0</v>
      </c>
      <c r="O13" s="152">
        <f>IFERROR(VLOOKUP(H13,'[2]Elemental Database'!$A$4:$H$252,8,FALSE),0)</f>
        <v>0</v>
      </c>
      <c r="P13" s="161">
        <f>IFERROR(VLOOKUP(I13,'[2]Elemental Database'!$A$4:$H$252,8,FALSE),0)</f>
        <v>0</v>
      </c>
      <c r="Q13" s="161">
        <f>IFERROR(VLOOKUP(J13,'[2]Elemental Database'!$A$4:$H$252,8,FALSE),0)</f>
        <v>0</v>
      </c>
      <c r="R13" s="162">
        <f>IFERROR(VLOOKUP(K13,'[2]Elemental Database'!$A$4:$H$252,8,FALSE),0)</f>
        <v>0</v>
      </c>
      <c r="S13" s="152"/>
      <c r="T13" s="160">
        <f t="shared" si="4"/>
        <v>0</v>
      </c>
      <c r="U13" s="152">
        <f t="shared" si="4"/>
        <v>0</v>
      </c>
      <c r="V13" s="152">
        <f t="shared" si="4"/>
        <v>0</v>
      </c>
      <c r="W13" s="161">
        <f t="shared" si="4"/>
        <v>0</v>
      </c>
      <c r="X13" s="161">
        <f t="shared" si="4"/>
        <v>0</v>
      </c>
      <c r="Y13" s="162">
        <f t="shared" si="4"/>
        <v>0</v>
      </c>
      <c r="Z13" s="152"/>
      <c r="AA13" s="160">
        <f t="shared" si="5"/>
        <v>0</v>
      </c>
      <c r="AB13" s="152">
        <f t="shared" si="5"/>
        <v>0</v>
      </c>
      <c r="AC13" s="152">
        <f t="shared" si="5"/>
        <v>0</v>
      </c>
      <c r="AD13" s="161">
        <f t="shared" si="5"/>
        <v>0</v>
      </c>
      <c r="AE13" s="161">
        <f t="shared" si="5"/>
        <v>0</v>
      </c>
      <c r="AF13" s="162">
        <f t="shared" si="5"/>
        <v>0</v>
      </c>
      <c r="AG13" s="153">
        <f t="shared" si="6"/>
        <v>0</v>
      </c>
      <c r="AH13" s="153">
        <f t="shared" si="6"/>
        <v>0</v>
      </c>
      <c r="AI13" s="153">
        <f t="shared" si="6"/>
        <v>0</v>
      </c>
      <c r="AJ13" s="154">
        <f t="shared" si="6"/>
        <v>0</v>
      </c>
      <c r="AK13" s="154">
        <f t="shared" si="6"/>
        <v>0</v>
      </c>
      <c r="AL13" s="153">
        <f t="shared" si="6"/>
        <v>0</v>
      </c>
    </row>
    <row r="14" spans="1:38" ht="25">
      <c r="A14" s="115" t="s">
        <v>64</v>
      </c>
      <c r="B14" s="141" t="s">
        <v>64</v>
      </c>
      <c r="C14" s="215">
        <f>'[2]Areas and specs'!E15+'[2]Areas and specs'!E16</f>
        <v>17.7</v>
      </c>
      <c r="D14" s="143" t="s">
        <v>46</v>
      </c>
      <c r="F14" s="166" t="s">
        <v>65</v>
      </c>
      <c r="G14" s="157" t="s">
        <v>65</v>
      </c>
      <c r="H14" s="157" t="s">
        <v>66</v>
      </c>
      <c r="I14" s="158" t="s">
        <v>65</v>
      </c>
      <c r="J14" s="158" t="s">
        <v>65</v>
      </c>
      <c r="K14" s="159" t="s">
        <v>66</v>
      </c>
      <c r="M14" s="160">
        <f>IFERROR(VLOOKUP(F14,'[2]Elemental Database'!$A$4:$H$252,8,FALSE),0)</f>
        <v>430.56</v>
      </c>
      <c r="N14" s="152">
        <f>IFERROR(VLOOKUP(G14,'[2]Elemental Database'!$A$4:$H$252,8,FALSE),0)</f>
        <v>430.56</v>
      </c>
      <c r="O14" s="152">
        <f>IFERROR(VLOOKUP(H14,'[2]Elemental Database'!$A$4:$H$252,8,FALSE),0)</f>
        <v>516.67200000000003</v>
      </c>
      <c r="P14" s="161">
        <f>IFERROR(VLOOKUP(I14,'[2]Elemental Database'!$A$4:$H$252,8,FALSE),0)</f>
        <v>430.56</v>
      </c>
      <c r="Q14" s="161">
        <f>IFERROR(VLOOKUP(J14,'[2]Elemental Database'!$A$4:$H$252,8,FALSE),0)</f>
        <v>430.56</v>
      </c>
      <c r="R14" s="162">
        <f>IFERROR(VLOOKUP(K14,'[2]Elemental Database'!$A$4:$H$252,8,FALSE),0)</f>
        <v>516.67200000000003</v>
      </c>
      <c r="S14" s="152"/>
      <c r="T14" s="160">
        <f t="shared" si="4"/>
        <v>7620.9119999999994</v>
      </c>
      <c r="U14" s="152">
        <f t="shared" si="4"/>
        <v>7620.9119999999994</v>
      </c>
      <c r="V14" s="152">
        <f t="shared" si="4"/>
        <v>9145.0944</v>
      </c>
      <c r="W14" s="161">
        <f t="shared" si="4"/>
        <v>7620.9119999999994</v>
      </c>
      <c r="X14" s="161">
        <f t="shared" si="4"/>
        <v>7620.9119999999994</v>
      </c>
      <c r="Y14" s="162">
        <f t="shared" si="4"/>
        <v>9145.0944</v>
      </c>
      <c r="Z14" s="152"/>
      <c r="AA14" s="160">
        <f t="shared" si="5"/>
        <v>0</v>
      </c>
      <c r="AB14" s="152">
        <f t="shared" si="5"/>
        <v>0</v>
      </c>
      <c r="AC14" s="152">
        <f t="shared" si="5"/>
        <v>1524.1824000000006</v>
      </c>
      <c r="AD14" s="161">
        <f t="shared" si="5"/>
        <v>0</v>
      </c>
      <c r="AE14" s="161">
        <f t="shared" si="5"/>
        <v>0</v>
      </c>
      <c r="AF14" s="162">
        <f t="shared" si="5"/>
        <v>1524.1824000000006</v>
      </c>
      <c r="AG14" s="153">
        <f t="shared" si="6"/>
        <v>0</v>
      </c>
      <c r="AH14" s="153">
        <f t="shared" si="6"/>
        <v>0</v>
      </c>
      <c r="AI14" s="153">
        <f t="shared" si="6"/>
        <v>1524.1824000000006</v>
      </c>
      <c r="AJ14" s="154">
        <f t="shared" si="6"/>
        <v>0</v>
      </c>
      <c r="AK14" s="154">
        <f t="shared" si="6"/>
        <v>0</v>
      </c>
      <c r="AL14" s="153">
        <f t="shared" si="6"/>
        <v>1524.1824000000006</v>
      </c>
    </row>
    <row r="15" spans="1:38" ht="25">
      <c r="A15" s="115" t="s">
        <v>67</v>
      </c>
      <c r="B15" s="141" t="s">
        <v>68</v>
      </c>
      <c r="C15" s="215">
        <f>'[2]Areas and specs'!E17</f>
        <v>2.1</v>
      </c>
      <c r="D15" s="143" t="s">
        <v>46</v>
      </c>
      <c r="F15" s="156" t="s">
        <v>69</v>
      </c>
      <c r="G15" s="157" t="s">
        <v>69</v>
      </c>
      <c r="H15" s="157" t="s">
        <v>69</v>
      </c>
      <c r="I15" s="158" t="s">
        <v>69</v>
      </c>
      <c r="J15" s="158" t="s">
        <v>69</v>
      </c>
      <c r="K15" s="159" t="s">
        <v>69</v>
      </c>
      <c r="M15" s="160">
        <f>IFERROR(VLOOKUP(F15,'[2]Elemental Database'!$A$4:$H$252,8,FALSE),0)</f>
        <v>408.48</v>
      </c>
      <c r="N15" s="152">
        <f>IFERROR(VLOOKUP(G15,'[2]Elemental Database'!$A$4:$H$252,8,FALSE),0)</f>
        <v>408.48</v>
      </c>
      <c r="O15" s="152">
        <f>IFERROR(VLOOKUP(H15,'[2]Elemental Database'!$A$4:$H$252,8,FALSE),0)</f>
        <v>408.48</v>
      </c>
      <c r="P15" s="161">
        <f>IFERROR(VLOOKUP(I15,'[2]Elemental Database'!$A$4:$H$252,8,FALSE),0)</f>
        <v>408.48</v>
      </c>
      <c r="Q15" s="161">
        <f>IFERROR(VLOOKUP(J15,'[2]Elemental Database'!$A$4:$H$252,8,FALSE),0)</f>
        <v>408.48</v>
      </c>
      <c r="R15" s="162">
        <f>IFERROR(VLOOKUP(K15,'[2]Elemental Database'!$A$4:$H$252,8,FALSE),0)</f>
        <v>408.48</v>
      </c>
      <c r="S15" s="152"/>
      <c r="T15" s="160">
        <f t="shared" si="4"/>
        <v>857.80800000000011</v>
      </c>
      <c r="U15" s="152">
        <f t="shared" si="4"/>
        <v>857.80800000000011</v>
      </c>
      <c r="V15" s="152">
        <f t="shared" si="4"/>
        <v>857.80800000000011</v>
      </c>
      <c r="W15" s="161">
        <f t="shared" si="4"/>
        <v>857.80800000000011</v>
      </c>
      <c r="X15" s="161">
        <f t="shared" si="4"/>
        <v>857.80800000000011</v>
      </c>
      <c r="Y15" s="162">
        <f t="shared" si="4"/>
        <v>857.80800000000011</v>
      </c>
      <c r="Z15" s="152"/>
      <c r="AA15" s="160">
        <f t="shared" si="5"/>
        <v>0</v>
      </c>
      <c r="AB15" s="152">
        <f t="shared" si="5"/>
        <v>0</v>
      </c>
      <c r="AC15" s="152">
        <f t="shared" si="5"/>
        <v>0</v>
      </c>
      <c r="AD15" s="161">
        <f t="shared" si="5"/>
        <v>0</v>
      </c>
      <c r="AE15" s="161">
        <f t="shared" si="5"/>
        <v>0</v>
      </c>
      <c r="AF15" s="162">
        <f t="shared" si="5"/>
        <v>0</v>
      </c>
      <c r="AG15" s="153">
        <f t="shared" si="6"/>
        <v>0</v>
      </c>
      <c r="AH15" s="153">
        <f t="shared" si="6"/>
        <v>0</v>
      </c>
      <c r="AI15" s="153">
        <f t="shared" si="6"/>
        <v>0</v>
      </c>
      <c r="AJ15" s="154">
        <f t="shared" si="6"/>
        <v>0</v>
      </c>
      <c r="AK15" s="154">
        <f t="shared" si="6"/>
        <v>0</v>
      </c>
      <c r="AL15" s="153">
        <f t="shared" si="6"/>
        <v>0</v>
      </c>
    </row>
    <row r="16" spans="1:38">
      <c r="B16" s="141" t="s">
        <v>70</v>
      </c>
      <c r="C16" s="215"/>
      <c r="D16" s="143" t="s">
        <v>46</v>
      </c>
      <c r="F16" s="156"/>
      <c r="G16" s="157"/>
      <c r="H16" s="157"/>
      <c r="I16" s="158"/>
      <c r="J16" s="158"/>
      <c r="K16" s="159"/>
      <c r="M16" s="160">
        <f>IFERROR(VLOOKUP(F16,'[2]Elemental Database'!$A$4:$H$252,8,FALSE),0)</f>
        <v>0</v>
      </c>
      <c r="N16" s="152">
        <f>IFERROR(VLOOKUP(G16,'[2]Elemental Database'!$A$4:$H$252,8,FALSE),0)</f>
        <v>0</v>
      </c>
      <c r="O16" s="152">
        <f>IFERROR(VLOOKUP(H16,'[2]Elemental Database'!$A$4:$H$252,8,FALSE),0)</f>
        <v>0</v>
      </c>
      <c r="P16" s="161">
        <f>IFERROR(VLOOKUP(I16,'[2]Elemental Database'!$A$4:$H$252,8,FALSE),0)</f>
        <v>0</v>
      </c>
      <c r="Q16" s="161">
        <f>IFERROR(VLOOKUP(J16,'[2]Elemental Database'!$A$4:$H$252,8,FALSE),0)</f>
        <v>0</v>
      </c>
      <c r="R16" s="162">
        <f>IFERROR(VLOOKUP(K16,'[2]Elemental Database'!$A$4:$H$252,8,FALSE),0)</f>
        <v>0</v>
      </c>
      <c r="S16" s="152"/>
      <c r="T16" s="160">
        <f t="shared" si="4"/>
        <v>0</v>
      </c>
      <c r="U16" s="152">
        <f t="shared" si="4"/>
        <v>0</v>
      </c>
      <c r="V16" s="152">
        <f t="shared" si="4"/>
        <v>0</v>
      </c>
      <c r="W16" s="161">
        <f t="shared" si="4"/>
        <v>0</v>
      </c>
      <c r="X16" s="161">
        <f t="shared" si="4"/>
        <v>0</v>
      </c>
      <c r="Y16" s="162">
        <f t="shared" si="4"/>
        <v>0</v>
      </c>
      <c r="Z16" s="152"/>
      <c r="AA16" s="160">
        <f t="shared" si="5"/>
        <v>0</v>
      </c>
      <c r="AB16" s="152">
        <f t="shared" si="5"/>
        <v>0</v>
      </c>
      <c r="AC16" s="152">
        <f t="shared" si="5"/>
        <v>0</v>
      </c>
      <c r="AD16" s="161">
        <f t="shared" si="5"/>
        <v>0</v>
      </c>
      <c r="AE16" s="161">
        <f t="shared" si="5"/>
        <v>0</v>
      </c>
      <c r="AF16" s="162">
        <f t="shared" si="5"/>
        <v>0</v>
      </c>
      <c r="AG16" s="153">
        <f t="shared" si="6"/>
        <v>0</v>
      </c>
      <c r="AH16" s="153">
        <f t="shared" si="6"/>
        <v>0</v>
      </c>
      <c r="AI16" s="153">
        <f t="shared" si="6"/>
        <v>0</v>
      </c>
      <c r="AJ16" s="154">
        <f t="shared" si="6"/>
        <v>0</v>
      </c>
      <c r="AK16" s="154">
        <f t="shared" si="6"/>
        <v>0</v>
      </c>
      <c r="AL16" s="153">
        <f t="shared" si="6"/>
        <v>0</v>
      </c>
    </row>
    <row r="17" spans="1:38" ht="37.5">
      <c r="A17" s="115" t="s">
        <v>71</v>
      </c>
      <c r="B17" s="141" t="s">
        <v>72</v>
      </c>
      <c r="C17" s="215">
        <f>C2</f>
        <v>1</v>
      </c>
      <c r="D17" s="143" t="s">
        <v>73</v>
      </c>
      <c r="F17" s="156" t="s">
        <v>74</v>
      </c>
      <c r="G17" s="157" t="s">
        <v>74</v>
      </c>
      <c r="H17" s="157" t="s">
        <v>155</v>
      </c>
      <c r="I17" s="158" t="s">
        <v>76</v>
      </c>
      <c r="J17" s="158" t="s">
        <v>76</v>
      </c>
      <c r="K17" s="159" t="s">
        <v>155</v>
      </c>
      <c r="M17" s="160">
        <f>IFERROR(VLOOKUP(F17,'[2]Elemental Database'!$A$4:$H$252,8,FALSE),0)</f>
        <v>0</v>
      </c>
      <c r="N17" s="152">
        <f>IFERROR(VLOOKUP(G17,'[2]Elemental Database'!$A$4:$H$252,8,FALSE),0)</f>
        <v>0</v>
      </c>
      <c r="O17" s="152">
        <f>IFERROR(VLOOKUP(H17,'[2]Elemental Database'!$A$4:$H$252,8,FALSE),0)</f>
        <v>410.68799999999999</v>
      </c>
      <c r="P17" s="161">
        <f>IFERROR(VLOOKUP(I17,'[2]Elemental Database'!$A$4:$H$252,8,FALSE),0)</f>
        <v>205.34399999999999</v>
      </c>
      <c r="Q17" s="161">
        <f>IFERROR(VLOOKUP(J17,'[2]Elemental Database'!$A$4:$H$252,8,FALSE),0)</f>
        <v>205.34399999999999</v>
      </c>
      <c r="R17" s="162">
        <f>IFERROR(VLOOKUP(K17,'[2]Elemental Database'!$A$4:$H$252,8,FALSE),0)</f>
        <v>410.68799999999999</v>
      </c>
      <c r="S17" s="152"/>
      <c r="T17" s="160">
        <f t="shared" si="4"/>
        <v>0</v>
      </c>
      <c r="U17" s="152">
        <f t="shared" si="4"/>
        <v>0</v>
      </c>
      <c r="V17" s="152">
        <f t="shared" si="4"/>
        <v>410.68799999999999</v>
      </c>
      <c r="W17" s="161">
        <f t="shared" si="4"/>
        <v>205.34399999999999</v>
      </c>
      <c r="X17" s="161">
        <f t="shared" si="4"/>
        <v>205.34399999999999</v>
      </c>
      <c r="Y17" s="162">
        <f t="shared" si="4"/>
        <v>410.68799999999999</v>
      </c>
      <c r="Z17" s="152"/>
      <c r="AA17" s="160">
        <f t="shared" si="5"/>
        <v>0</v>
      </c>
      <c r="AB17" s="152">
        <f t="shared" si="5"/>
        <v>0</v>
      </c>
      <c r="AC17" s="152">
        <f t="shared" si="5"/>
        <v>410.68799999999999</v>
      </c>
      <c r="AD17" s="161">
        <f t="shared" si="5"/>
        <v>205.34399999999999</v>
      </c>
      <c r="AE17" s="161">
        <f t="shared" si="5"/>
        <v>205.34399999999999</v>
      </c>
      <c r="AF17" s="162">
        <f t="shared" si="5"/>
        <v>410.68799999999999</v>
      </c>
      <c r="AG17" s="153">
        <f t="shared" si="6"/>
        <v>0</v>
      </c>
      <c r="AH17" s="153">
        <f t="shared" si="6"/>
        <v>0</v>
      </c>
      <c r="AI17" s="153">
        <f t="shared" si="6"/>
        <v>410.68799999999999</v>
      </c>
      <c r="AJ17" s="154">
        <f t="shared" si="6"/>
        <v>205.34399999999999</v>
      </c>
      <c r="AK17" s="154">
        <f t="shared" si="6"/>
        <v>205.34399999999999</v>
      </c>
      <c r="AL17" s="153">
        <f t="shared" si="6"/>
        <v>410.68799999999999</v>
      </c>
    </row>
    <row r="18" spans="1:38" ht="50">
      <c r="A18" s="115" t="s">
        <v>77</v>
      </c>
      <c r="B18" s="141" t="s">
        <v>78</v>
      </c>
      <c r="C18" s="215">
        <f>C2</f>
        <v>1</v>
      </c>
      <c r="D18" s="143" t="s">
        <v>73</v>
      </c>
      <c r="F18" s="156" t="s">
        <v>79</v>
      </c>
      <c r="G18" s="157" t="s">
        <v>79</v>
      </c>
      <c r="H18" s="157" t="s">
        <v>80</v>
      </c>
      <c r="I18" s="158" t="s">
        <v>79</v>
      </c>
      <c r="J18" s="158" t="s">
        <v>79</v>
      </c>
      <c r="K18" s="159" t="s">
        <v>80</v>
      </c>
      <c r="M18" s="160">
        <f>IFERROR(VLOOKUP(F18,'[2]Elemental Database'!$A$4:$H$252,8,FALSE),0)</f>
        <v>1324.8000000000002</v>
      </c>
      <c r="N18" s="152">
        <f>IFERROR(VLOOKUP(G18,'[2]Elemental Database'!$A$4:$H$252,8,FALSE),0)</f>
        <v>1324.8000000000002</v>
      </c>
      <c r="O18" s="152">
        <f>IFERROR(VLOOKUP(H18,'[2]Elemental Database'!$A$4:$H$252,8,FALSE),0)</f>
        <v>1360.1280000000002</v>
      </c>
      <c r="P18" s="161">
        <f>IFERROR(VLOOKUP(I18,'[2]Elemental Database'!$A$4:$H$252,8,FALSE),0)</f>
        <v>1324.8000000000002</v>
      </c>
      <c r="Q18" s="161">
        <f>IFERROR(VLOOKUP(J18,'[2]Elemental Database'!$A$4:$H$252,8,FALSE),0)</f>
        <v>1324.8000000000002</v>
      </c>
      <c r="R18" s="162">
        <f>IFERROR(VLOOKUP(K18,'[2]Elemental Database'!$A$4:$H$252,8,FALSE),0)</f>
        <v>1360.1280000000002</v>
      </c>
      <c r="S18" s="152"/>
      <c r="T18" s="160">
        <f t="shared" si="4"/>
        <v>1324.8000000000002</v>
      </c>
      <c r="U18" s="152">
        <f t="shared" si="4"/>
        <v>1324.8000000000002</v>
      </c>
      <c r="V18" s="152">
        <f t="shared" si="4"/>
        <v>1360.1280000000002</v>
      </c>
      <c r="W18" s="161">
        <f t="shared" si="4"/>
        <v>1324.8000000000002</v>
      </c>
      <c r="X18" s="161">
        <f t="shared" si="4"/>
        <v>1324.8000000000002</v>
      </c>
      <c r="Y18" s="162">
        <f t="shared" si="4"/>
        <v>1360.1280000000002</v>
      </c>
      <c r="Z18" s="152"/>
      <c r="AA18" s="160">
        <f t="shared" si="5"/>
        <v>0</v>
      </c>
      <c r="AB18" s="152">
        <f t="shared" si="5"/>
        <v>0</v>
      </c>
      <c r="AC18" s="152">
        <f t="shared" si="5"/>
        <v>35.327999999999975</v>
      </c>
      <c r="AD18" s="161">
        <f t="shared" si="5"/>
        <v>0</v>
      </c>
      <c r="AE18" s="161">
        <f t="shared" si="5"/>
        <v>0</v>
      </c>
      <c r="AF18" s="162">
        <f t="shared" si="5"/>
        <v>35.327999999999975</v>
      </c>
      <c r="AG18" s="153">
        <f t="shared" si="6"/>
        <v>0</v>
      </c>
      <c r="AH18" s="153">
        <f t="shared" si="6"/>
        <v>0</v>
      </c>
      <c r="AI18" s="153">
        <f t="shared" si="6"/>
        <v>35.327999999999975</v>
      </c>
      <c r="AJ18" s="154">
        <f t="shared" si="6"/>
        <v>0</v>
      </c>
      <c r="AK18" s="154">
        <f t="shared" si="6"/>
        <v>0</v>
      </c>
      <c r="AL18" s="153">
        <f t="shared" si="6"/>
        <v>35.327999999999975</v>
      </c>
    </row>
    <row r="19" spans="1:38" ht="25">
      <c r="A19" s="115" t="s">
        <v>81</v>
      </c>
      <c r="B19" s="141" t="s">
        <v>82</v>
      </c>
      <c r="C19" s="215">
        <f>'[2]Areas and specs'!E5</f>
        <v>93</v>
      </c>
      <c r="D19" s="143" t="str">
        <f>D20</f>
        <v>m2</v>
      </c>
      <c r="F19" s="156" t="s">
        <v>83</v>
      </c>
      <c r="G19" s="157" t="s">
        <v>83</v>
      </c>
      <c r="H19" s="157" t="s">
        <v>84</v>
      </c>
      <c r="I19" s="158" t="s">
        <v>83</v>
      </c>
      <c r="J19" s="158" t="s">
        <v>83</v>
      </c>
      <c r="K19" s="159" t="s">
        <v>84</v>
      </c>
      <c r="M19" s="160">
        <f>IFERROR(VLOOKUP(F19,'[2]Elemental Database'!$A$4:$H$252,8,FALSE),0)</f>
        <v>0</v>
      </c>
      <c r="N19" s="152">
        <f>IFERROR(VLOOKUP(G19,'[2]Elemental Database'!$A$4:$H$252,8,FALSE),0)</f>
        <v>0</v>
      </c>
      <c r="O19" s="152">
        <f>IFERROR(VLOOKUP(H19,'[2]Elemental Database'!$A$4:$H$252,8,FALSE),0)</f>
        <v>20.975999999999999</v>
      </c>
      <c r="P19" s="161">
        <f>IFERROR(VLOOKUP(I19,'[2]Elemental Database'!$A$4:$H$252,8,FALSE),0)</f>
        <v>0</v>
      </c>
      <c r="Q19" s="161">
        <f>IFERROR(VLOOKUP(J19,'[2]Elemental Database'!$A$4:$H$252,8,FALSE),0)</f>
        <v>0</v>
      </c>
      <c r="R19" s="162">
        <f>IFERROR(VLOOKUP(K19,'[2]Elemental Database'!$A$4:$H$252,8,FALSE),0)</f>
        <v>20.975999999999999</v>
      </c>
      <c r="S19" s="152"/>
      <c r="T19" s="160">
        <f t="shared" si="4"/>
        <v>0</v>
      </c>
      <c r="U19" s="152">
        <f t="shared" si="4"/>
        <v>0</v>
      </c>
      <c r="V19" s="152">
        <f t="shared" si="4"/>
        <v>1950.768</v>
      </c>
      <c r="W19" s="161">
        <f t="shared" si="4"/>
        <v>0</v>
      </c>
      <c r="X19" s="161">
        <f t="shared" si="4"/>
        <v>0</v>
      </c>
      <c r="Y19" s="162">
        <f t="shared" si="4"/>
        <v>1950.768</v>
      </c>
      <c r="Z19" s="152"/>
      <c r="AA19" s="160">
        <f t="shared" si="5"/>
        <v>0</v>
      </c>
      <c r="AB19" s="152">
        <f t="shared" si="5"/>
        <v>0</v>
      </c>
      <c r="AC19" s="152">
        <f t="shared" si="5"/>
        <v>1950.768</v>
      </c>
      <c r="AD19" s="161">
        <f t="shared" si="5"/>
        <v>0</v>
      </c>
      <c r="AE19" s="161">
        <f t="shared" si="5"/>
        <v>0</v>
      </c>
      <c r="AF19" s="162">
        <f t="shared" si="5"/>
        <v>1950.768</v>
      </c>
      <c r="AG19" s="153">
        <f t="shared" si="6"/>
        <v>0</v>
      </c>
      <c r="AH19" s="153">
        <f t="shared" si="6"/>
        <v>0</v>
      </c>
      <c r="AI19" s="153">
        <f t="shared" si="6"/>
        <v>1950.768</v>
      </c>
      <c r="AJ19" s="154">
        <f t="shared" si="6"/>
        <v>0</v>
      </c>
      <c r="AK19" s="154">
        <f t="shared" si="6"/>
        <v>0</v>
      </c>
      <c r="AL19" s="153">
        <f t="shared" si="6"/>
        <v>1950.768</v>
      </c>
    </row>
    <row r="20" spans="1:38" ht="62.5">
      <c r="A20" s="115" t="s">
        <v>86</v>
      </c>
      <c r="B20" s="141" t="s">
        <v>86</v>
      </c>
      <c r="C20" s="215">
        <f>'[2]Areas and specs'!E5</f>
        <v>93</v>
      </c>
      <c r="D20" s="143" t="s">
        <v>46</v>
      </c>
      <c r="F20" s="156" t="s">
        <v>87</v>
      </c>
      <c r="G20" s="157" t="s">
        <v>88</v>
      </c>
      <c r="H20" s="157" t="s">
        <v>89</v>
      </c>
      <c r="I20" s="158" t="s">
        <v>90</v>
      </c>
      <c r="J20" s="158" t="s">
        <v>90</v>
      </c>
      <c r="K20" s="159" t="s">
        <v>89</v>
      </c>
      <c r="M20" s="160">
        <f>IFERROR(VLOOKUP(F20,'[2]Elemental Database'!$A$4:$H$252,8,FALSE),0)</f>
        <v>0</v>
      </c>
      <c r="N20" s="152">
        <f>IFERROR(VLOOKUP(G20,'[2]Elemental Database'!$A$4:$H$252,8,FALSE),0)</f>
        <v>0.54850269164284593</v>
      </c>
      <c r="O20" s="152">
        <f>IFERROR(VLOOKUP(H20,'[2]Elemental Database'!$A$4:$H$252,8,FALSE),0)</f>
        <v>10.589436286120325</v>
      </c>
      <c r="P20" s="161">
        <f>IFERROR(VLOOKUP(I20,'[2]Elemental Database'!$A$4:$H$252,8,FALSE),0)</f>
        <v>0</v>
      </c>
      <c r="Q20" s="161">
        <f>IFERROR(VLOOKUP(J20,'[2]Elemental Database'!$A$4:$H$252,8,FALSE),0)</f>
        <v>0</v>
      </c>
      <c r="R20" s="162">
        <f>IFERROR(VLOOKUP(K20,'[2]Elemental Database'!$A$4:$H$252,8,FALSE),0)</f>
        <v>10.589436286120325</v>
      </c>
      <c r="S20" s="152"/>
      <c r="T20" s="160">
        <f t="shared" si="4"/>
        <v>0</v>
      </c>
      <c r="U20" s="152">
        <f t="shared" si="4"/>
        <v>51.010750322784673</v>
      </c>
      <c r="V20" s="152">
        <f t="shared" si="4"/>
        <v>984.81757460919016</v>
      </c>
      <c r="W20" s="161">
        <f t="shared" si="4"/>
        <v>0</v>
      </c>
      <c r="X20" s="161">
        <f t="shared" si="4"/>
        <v>0</v>
      </c>
      <c r="Y20" s="162">
        <f t="shared" si="4"/>
        <v>984.81757460919016</v>
      </c>
      <c r="Z20" s="152"/>
      <c r="AA20" s="160">
        <f t="shared" si="5"/>
        <v>0</v>
      </c>
      <c r="AB20" s="152">
        <f t="shared" si="5"/>
        <v>51.010750322784673</v>
      </c>
      <c r="AC20" s="152">
        <f t="shared" si="5"/>
        <v>984.81757460919016</v>
      </c>
      <c r="AD20" s="161">
        <f t="shared" si="5"/>
        <v>0</v>
      </c>
      <c r="AE20" s="161">
        <f t="shared" si="5"/>
        <v>0</v>
      </c>
      <c r="AF20" s="162">
        <f t="shared" si="5"/>
        <v>984.81757460919016</v>
      </c>
      <c r="AG20" s="153">
        <f t="shared" si="6"/>
        <v>-51.010750322784673</v>
      </c>
      <c r="AH20" s="153">
        <f t="shared" si="6"/>
        <v>0</v>
      </c>
      <c r="AI20" s="153">
        <f t="shared" si="6"/>
        <v>933.80682428640546</v>
      </c>
      <c r="AJ20" s="154">
        <f t="shared" si="6"/>
        <v>-51.010750322784673</v>
      </c>
      <c r="AK20" s="154">
        <f t="shared" si="6"/>
        <v>-51.010750322784673</v>
      </c>
      <c r="AL20" s="153">
        <f t="shared" si="6"/>
        <v>933.80682428640546</v>
      </c>
    </row>
    <row r="21" spans="1:38" hidden="1">
      <c r="B21" s="141" t="s">
        <v>91</v>
      </c>
      <c r="C21" s="215"/>
      <c r="D21" s="143" t="s">
        <v>73</v>
      </c>
      <c r="F21" s="156"/>
      <c r="G21" s="157"/>
      <c r="H21" s="157"/>
      <c r="I21" s="158"/>
      <c r="J21" s="158"/>
      <c r="K21" s="159"/>
      <c r="M21" s="160" t="e">
        <f>VLOOKUP(Semi!F21,'[2]Elemental Database'!$A$4:$H$252,8,FALSE)</f>
        <v>#N/A</v>
      </c>
      <c r="N21" s="152" t="e">
        <f>VLOOKUP(Semi!G21,'[2]Elemental Database'!$A$4:$H$252,8,FALSE)</f>
        <v>#N/A</v>
      </c>
      <c r="O21" s="152" t="e">
        <f>VLOOKUP(Semi!H21,'[2]Elemental Database'!$A$4:$H$252,8,FALSE)</f>
        <v>#N/A</v>
      </c>
      <c r="P21" s="161" t="e">
        <f>VLOOKUP(Semi!I21,'[2]Elemental Database'!$A$4:$H$252,8,FALSE)</f>
        <v>#N/A</v>
      </c>
      <c r="Q21" s="161" t="e">
        <f>VLOOKUP(Semi!J21,'[2]Elemental Database'!$A$4:$H$252,8,FALSE)</f>
        <v>#N/A</v>
      </c>
      <c r="R21" s="162" t="e">
        <f>VLOOKUP(Semi!K21,'[2]Elemental Database'!$A$4:$H$252,8,FALSE)</f>
        <v>#N/A</v>
      </c>
      <c r="S21" s="152"/>
      <c r="T21" s="160"/>
      <c r="U21" s="152"/>
      <c r="V21" s="152"/>
      <c r="W21" s="161"/>
      <c r="X21" s="161"/>
      <c r="Y21" s="162"/>
      <c r="Z21" s="152"/>
      <c r="AA21" s="160">
        <f t="shared" si="5"/>
        <v>0</v>
      </c>
      <c r="AB21" s="152">
        <f t="shared" si="5"/>
        <v>0</v>
      </c>
      <c r="AC21" s="152">
        <f t="shared" si="5"/>
        <v>0</v>
      </c>
      <c r="AD21" s="161">
        <f t="shared" si="5"/>
        <v>0</v>
      </c>
      <c r="AE21" s="161">
        <f t="shared" si="5"/>
        <v>0</v>
      </c>
      <c r="AF21" s="162">
        <f t="shared" si="5"/>
        <v>0</v>
      </c>
      <c r="AG21" s="153">
        <f t="shared" si="6"/>
        <v>0</v>
      </c>
      <c r="AH21" s="153">
        <f t="shared" si="6"/>
        <v>0</v>
      </c>
      <c r="AI21" s="153">
        <f t="shared" si="6"/>
        <v>0</v>
      </c>
      <c r="AJ21" s="154">
        <f t="shared" si="6"/>
        <v>0</v>
      </c>
      <c r="AK21" s="154">
        <f t="shared" si="6"/>
        <v>0</v>
      </c>
      <c r="AL21" s="153">
        <f t="shared" si="6"/>
        <v>0</v>
      </c>
    </row>
    <row r="22" spans="1:38" ht="37.5">
      <c r="A22" s="115" t="s">
        <v>92</v>
      </c>
      <c r="B22" s="141" t="s">
        <v>93</v>
      </c>
      <c r="C22" s="215">
        <v>1</v>
      </c>
      <c r="D22" s="143" t="s">
        <v>73</v>
      </c>
      <c r="F22" s="156" t="s">
        <v>94</v>
      </c>
      <c r="G22" s="157" t="s">
        <v>94</v>
      </c>
      <c r="H22" s="157" t="s">
        <v>94</v>
      </c>
      <c r="I22" s="158" t="s">
        <v>94</v>
      </c>
      <c r="J22" s="158" t="s">
        <v>94</v>
      </c>
      <c r="K22" s="159" t="s">
        <v>94</v>
      </c>
      <c r="M22" s="160">
        <f>IFERROR(VLOOKUP(F22,'[2]Elemental Database'!$A$4:$H$252,8,FALSE),0)</f>
        <v>1329.5373134328358</v>
      </c>
      <c r="N22" s="152">
        <f>IFERROR(VLOOKUP(G22,'[2]Elemental Database'!$A$4:$H$252,8,FALSE),0)</f>
        <v>1329.5373134328358</v>
      </c>
      <c r="O22" s="152">
        <f>IFERROR(VLOOKUP(H22,'[2]Elemental Database'!$A$4:$H$252,8,FALSE),0)</f>
        <v>1329.5373134328358</v>
      </c>
      <c r="P22" s="161">
        <f>IFERROR(VLOOKUP(I22,'[2]Elemental Database'!$A$4:$H$252,8,FALSE),0)</f>
        <v>1329.5373134328358</v>
      </c>
      <c r="Q22" s="161">
        <f>IFERROR(VLOOKUP(J22,'[2]Elemental Database'!$A$4:$H$252,8,FALSE),0)</f>
        <v>1329.5373134328358</v>
      </c>
      <c r="R22" s="162">
        <f>IFERROR(VLOOKUP(K22,'[2]Elemental Database'!$A$4:$H$252,8,FALSE),0)</f>
        <v>1329.5373134328358</v>
      </c>
      <c r="S22" s="152"/>
      <c r="T22" s="160">
        <f t="shared" ref="T22:Y29" si="7">M22*$C22</f>
        <v>1329.5373134328358</v>
      </c>
      <c r="U22" s="152">
        <f t="shared" si="7"/>
        <v>1329.5373134328358</v>
      </c>
      <c r="V22" s="152">
        <f t="shared" si="7"/>
        <v>1329.5373134328358</v>
      </c>
      <c r="W22" s="161">
        <f t="shared" si="7"/>
        <v>1329.5373134328358</v>
      </c>
      <c r="X22" s="161">
        <f t="shared" si="7"/>
        <v>1329.5373134328358</v>
      </c>
      <c r="Y22" s="162">
        <f t="shared" si="7"/>
        <v>1329.5373134328358</v>
      </c>
      <c r="Z22" s="152"/>
      <c r="AA22" s="160">
        <f t="shared" ref="AA22:AF29" si="8">T22-$T22</f>
        <v>0</v>
      </c>
      <c r="AB22" s="152">
        <f t="shared" si="8"/>
        <v>0</v>
      </c>
      <c r="AC22" s="152">
        <f t="shared" si="8"/>
        <v>0</v>
      </c>
      <c r="AD22" s="161">
        <f t="shared" si="8"/>
        <v>0</v>
      </c>
      <c r="AE22" s="161">
        <f t="shared" si="8"/>
        <v>0</v>
      </c>
      <c r="AF22" s="162">
        <f t="shared" si="8"/>
        <v>0</v>
      </c>
      <c r="AG22" s="153">
        <f t="shared" si="6"/>
        <v>0</v>
      </c>
      <c r="AH22" s="153">
        <f t="shared" si="6"/>
        <v>0</v>
      </c>
      <c r="AI22" s="153">
        <f t="shared" si="6"/>
        <v>0</v>
      </c>
      <c r="AJ22" s="154">
        <f t="shared" si="6"/>
        <v>0</v>
      </c>
      <c r="AK22" s="154">
        <f t="shared" si="6"/>
        <v>0</v>
      </c>
      <c r="AL22" s="153">
        <f t="shared" si="6"/>
        <v>0</v>
      </c>
    </row>
    <row r="23" spans="1:38" ht="25">
      <c r="A23" s="115" t="s">
        <v>92</v>
      </c>
      <c r="B23" s="141" t="str">
        <f>Detached!B23</f>
        <v>Photovoltaic array variable Part L 2021</v>
      </c>
      <c r="C23" s="165">
        <v>3</v>
      </c>
      <c r="D23" s="143" t="s">
        <v>95</v>
      </c>
      <c r="F23" s="156" t="s">
        <v>96</v>
      </c>
      <c r="G23" s="157"/>
      <c r="H23" s="157"/>
      <c r="I23" s="158"/>
      <c r="J23" s="158"/>
      <c r="K23" s="159"/>
      <c r="M23" s="160">
        <f>IFERROR(VLOOKUP(F23,'[2]Elemental Database'!$A$4:$H$252,8,FALSE),0)</f>
        <v>716.77611940298505</v>
      </c>
      <c r="N23" s="152">
        <f>IFERROR(VLOOKUP(G23,'[2]Elemental Database'!$A$4:$H$252,8,FALSE),0)</f>
        <v>0</v>
      </c>
      <c r="O23" s="152">
        <f>IFERROR(VLOOKUP(H23,'[2]Elemental Database'!$A$4:$H$252,8,FALSE),0)</f>
        <v>0</v>
      </c>
      <c r="P23" s="161">
        <f>IFERROR(VLOOKUP(I23,'[2]Elemental Database'!$A$4:$H$252,8,FALSE),0)</f>
        <v>0</v>
      </c>
      <c r="Q23" s="161">
        <f>IFERROR(VLOOKUP(J23,'[2]Elemental Database'!$A$4:$H$252,8,FALSE),0)</f>
        <v>0</v>
      </c>
      <c r="R23" s="162">
        <f>IFERROR(VLOOKUP(K23,'[2]Elemental Database'!$A$4:$H$252,8,FALSE),0)</f>
        <v>0</v>
      </c>
      <c r="S23" s="152"/>
      <c r="T23" s="160">
        <f t="shared" si="7"/>
        <v>2150.3283582089553</v>
      </c>
      <c r="U23" s="152">
        <f t="shared" si="7"/>
        <v>0</v>
      </c>
      <c r="V23" s="152">
        <f t="shared" si="7"/>
        <v>0</v>
      </c>
      <c r="W23" s="161">
        <f t="shared" si="7"/>
        <v>0</v>
      </c>
      <c r="X23" s="161">
        <f t="shared" si="7"/>
        <v>0</v>
      </c>
      <c r="Y23" s="162">
        <f t="shared" si="7"/>
        <v>0</v>
      </c>
      <c r="Z23" s="152"/>
      <c r="AA23" s="160">
        <f t="shared" si="8"/>
        <v>0</v>
      </c>
      <c r="AB23" s="152">
        <f t="shared" si="8"/>
        <v>-2150.3283582089553</v>
      </c>
      <c r="AC23" s="152">
        <f t="shared" si="8"/>
        <v>-2150.3283582089553</v>
      </c>
      <c r="AD23" s="161">
        <f t="shared" si="8"/>
        <v>-2150.3283582089553</v>
      </c>
      <c r="AE23" s="161">
        <f t="shared" si="8"/>
        <v>-2150.3283582089553</v>
      </c>
      <c r="AF23" s="162">
        <f t="shared" si="8"/>
        <v>-2150.3283582089553</v>
      </c>
      <c r="AG23" s="153">
        <f t="shared" si="6"/>
        <v>2150.3283582089553</v>
      </c>
      <c r="AH23" s="153">
        <f t="shared" si="6"/>
        <v>0</v>
      </c>
      <c r="AI23" s="153">
        <f t="shared" si="6"/>
        <v>0</v>
      </c>
      <c r="AJ23" s="154">
        <f t="shared" si="6"/>
        <v>0</v>
      </c>
      <c r="AK23" s="154">
        <f t="shared" si="6"/>
        <v>0</v>
      </c>
      <c r="AL23" s="153">
        <f t="shared" si="6"/>
        <v>0</v>
      </c>
    </row>
    <row r="24" spans="1:38" ht="37.5">
      <c r="A24" s="115" t="s">
        <v>92</v>
      </c>
      <c r="B24" s="141" t="str">
        <f>Detached!B24</f>
        <v>Photovoltaic array variable FHS Part L 2026</v>
      </c>
      <c r="C24" s="165">
        <v>4</v>
      </c>
      <c r="D24" s="143" t="s">
        <v>95</v>
      </c>
      <c r="F24" s="156"/>
      <c r="G24" s="157" t="s">
        <v>96</v>
      </c>
      <c r="H24" s="157"/>
      <c r="I24" s="158"/>
      <c r="J24" s="158"/>
      <c r="K24" s="159"/>
      <c r="M24" s="160">
        <f>IFERROR(VLOOKUP(F24,'[2]Elemental Database'!$A$4:$H$252,8,FALSE),0)</f>
        <v>0</v>
      </c>
      <c r="N24" s="152">
        <f>IFERROR(VLOOKUP(G24,'[2]Elemental Database'!$A$4:$H$252,8,FALSE),0)</f>
        <v>716.77611940298505</v>
      </c>
      <c r="O24" s="152">
        <f>IFERROR(VLOOKUP(H24,'[2]Elemental Database'!$A$4:$H$252,8,FALSE),0)</f>
        <v>0</v>
      </c>
      <c r="P24" s="161">
        <f>IFERROR(VLOOKUP(I24,'[2]Elemental Database'!$A$4:$H$252,8,FALSE),0)</f>
        <v>0</v>
      </c>
      <c r="Q24" s="161">
        <f>IFERROR(VLOOKUP(J24,'[2]Elemental Database'!$A$4:$H$252,8,FALSE),0)</f>
        <v>0</v>
      </c>
      <c r="R24" s="162">
        <f>IFERROR(VLOOKUP(K24,'[2]Elemental Database'!$A$4:$H$252,8,FALSE),0)</f>
        <v>0</v>
      </c>
      <c r="S24" s="152"/>
      <c r="T24" s="160">
        <f t="shared" si="7"/>
        <v>0</v>
      </c>
      <c r="U24" s="152">
        <f t="shared" si="7"/>
        <v>2867.1044776119402</v>
      </c>
      <c r="V24" s="152">
        <f t="shared" si="7"/>
        <v>0</v>
      </c>
      <c r="W24" s="161">
        <f t="shared" si="7"/>
        <v>0</v>
      </c>
      <c r="X24" s="161">
        <f t="shared" si="7"/>
        <v>0</v>
      </c>
      <c r="Y24" s="162">
        <f t="shared" si="7"/>
        <v>0</v>
      </c>
      <c r="Z24" s="152"/>
      <c r="AA24" s="160">
        <f t="shared" si="8"/>
        <v>0</v>
      </c>
      <c r="AB24" s="152">
        <f t="shared" si="8"/>
        <v>2867.1044776119402</v>
      </c>
      <c r="AC24" s="152">
        <f t="shared" si="8"/>
        <v>0</v>
      </c>
      <c r="AD24" s="161">
        <f t="shared" si="8"/>
        <v>0</v>
      </c>
      <c r="AE24" s="161">
        <f t="shared" si="8"/>
        <v>0</v>
      </c>
      <c r="AF24" s="162">
        <f t="shared" si="8"/>
        <v>0</v>
      </c>
      <c r="AG24" s="153">
        <f t="shared" si="6"/>
        <v>-2867.1044776119402</v>
      </c>
      <c r="AH24" s="153">
        <f t="shared" si="6"/>
        <v>0</v>
      </c>
      <c r="AI24" s="153">
        <f t="shared" si="6"/>
        <v>-2867.1044776119402</v>
      </c>
      <c r="AJ24" s="154">
        <f t="shared" si="6"/>
        <v>-2867.1044776119402</v>
      </c>
      <c r="AK24" s="154">
        <f t="shared" si="6"/>
        <v>-2867.1044776119402</v>
      </c>
      <c r="AL24" s="153">
        <f t="shared" si="6"/>
        <v>-2867.1044776119402</v>
      </c>
    </row>
    <row r="25" spans="1:38" ht="37.5">
      <c r="A25" s="115" t="s">
        <v>92</v>
      </c>
      <c r="B25" s="141" t="str">
        <f>Detached!B25</f>
        <v>Photovoltaic array variable Level 1b
(SHD 15-20)</v>
      </c>
      <c r="C25" s="165">
        <v>4</v>
      </c>
      <c r="D25" s="143" t="s">
        <v>95</v>
      </c>
      <c r="F25" s="156"/>
      <c r="G25" s="157"/>
      <c r="H25" s="157" t="s">
        <v>96</v>
      </c>
      <c r="I25" s="158"/>
      <c r="J25" s="158"/>
      <c r="K25" s="159"/>
      <c r="M25" s="160">
        <f>IFERROR(VLOOKUP(F25,'[2]Elemental Database'!$A$4:$H$252,8,FALSE),0)</f>
        <v>0</v>
      </c>
      <c r="N25" s="152">
        <f>IFERROR(VLOOKUP(G25,'[2]Elemental Database'!$A$4:$H$252,8,FALSE),0)</f>
        <v>0</v>
      </c>
      <c r="O25" s="152">
        <f>IFERROR(VLOOKUP(H25,'[2]Elemental Database'!$A$4:$H$252,8,FALSE),0)</f>
        <v>716.77611940298505</v>
      </c>
      <c r="P25" s="161">
        <f>IFERROR(VLOOKUP(I25,'[2]Elemental Database'!$A$4:$H$252,8,FALSE),0)</f>
        <v>0</v>
      </c>
      <c r="Q25" s="161">
        <f>IFERROR(VLOOKUP(J25,'[2]Elemental Database'!$A$4:$H$252,8,FALSE),0)</f>
        <v>0</v>
      </c>
      <c r="R25" s="162">
        <f>IFERROR(VLOOKUP(K25,'[2]Elemental Database'!$A$4:$H$252,8,FALSE),0)</f>
        <v>0</v>
      </c>
      <c r="S25" s="152"/>
      <c r="T25" s="160">
        <f t="shared" si="7"/>
        <v>0</v>
      </c>
      <c r="U25" s="152">
        <f t="shared" si="7"/>
        <v>0</v>
      </c>
      <c r="V25" s="152">
        <f t="shared" si="7"/>
        <v>2867.1044776119402</v>
      </c>
      <c r="W25" s="161">
        <f t="shared" si="7"/>
        <v>0</v>
      </c>
      <c r="X25" s="161">
        <f t="shared" si="7"/>
        <v>0</v>
      </c>
      <c r="Y25" s="162">
        <f t="shared" si="7"/>
        <v>0</v>
      </c>
      <c r="Z25" s="152"/>
      <c r="AA25" s="160">
        <f t="shared" si="8"/>
        <v>0</v>
      </c>
      <c r="AB25" s="152">
        <f t="shared" si="8"/>
        <v>0</v>
      </c>
      <c r="AC25" s="152">
        <f t="shared" si="8"/>
        <v>2867.1044776119402</v>
      </c>
      <c r="AD25" s="161">
        <f t="shared" si="8"/>
        <v>0</v>
      </c>
      <c r="AE25" s="161">
        <f t="shared" si="8"/>
        <v>0</v>
      </c>
      <c r="AF25" s="162">
        <f t="shared" si="8"/>
        <v>0</v>
      </c>
      <c r="AG25" s="153">
        <f t="shared" si="6"/>
        <v>0</v>
      </c>
      <c r="AH25" s="153">
        <f t="shared" si="6"/>
        <v>0</v>
      </c>
      <c r="AI25" s="153">
        <f t="shared" si="6"/>
        <v>2867.1044776119402</v>
      </c>
      <c r="AJ25" s="154">
        <f t="shared" si="6"/>
        <v>0</v>
      </c>
      <c r="AK25" s="154">
        <f t="shared" si="6"/>
        <v>0</v>
      </c>
      <c r="AL25" s="153">
        <f t="shared" si="6"/>
        <v>0</v>
      </c>
    </row>
    <row r="26" spans="1:38" ht="37.5" hidden="1">
      <c r="A26" s="115" t="s">
        <v>92</v>
      </c>
      <c r="B26" s="141" t="str">
        <f>Detached!B26</f>
        <v>Photovoltaic array variable 100% TER + 10% TFEE</v>
      </c>
      <c r="C26" s="222">
        <v>4.5</v>
      </c>
      <c r="D26" s="143" t="s">
        <v>95</v>
      </c>
      <c r="F26" s="156"/>
      <c r="G26" s="157"/>
      <c r="H26" s="157"/>
      <c r="I26" s="158" t="s">
        <v>96</v>
      </c>
      <c r="J26" s="158"/>
      <c r="K26" s="159"/>
      <c r="M26" s="160">
        <f>IFERROR(VLOOKUP(F26,'[2]Elemental Database'!$A$4:$H$252,8,FALSE),0)</f>
        <v>0</v>
      </c>
      <c r="N26" s="152">
        <f>IFERROR(VLOOKUP(G26,'[2]Elemental Database'!$A$4:$H$252,8,FALSE),0)</f>
        <v>0</v>
      </c>
      <c r="O26" s="152">
        <f>IFERROR(VLOOKUP(H26,'[2]Elemental Database'!$A$4:$H$252,8,FALSE),0)</f>
        <v>0</v>
      </c>
      <c r="P26" s="161">
        <f>IFERROR(VLOOKUP(I26,'[2]Elemental Database'!$A$4:$H$252,8,FALSE),0)</f>
        <v>716.77611940298505</v>
      </c>
      <c r="Q26" s="161">
        <f>IFERROR(VLOOKUP(J26,'[2]Elemental Database'!$A$4:$H$252,8,FALSE),0)</f>
        <v>0</v>
      </c>
      <c r="R26" s="162">
        <f>IFERROR(VLOOKUP(K26,'[2]Elemental Database'!$A$4:$H$252,8,FALSE),0)</f>
        <v>0</v>
      </c>
      <c r="S26" s="152"/>
      <c r="T26" s="160">
        <f t="shared" si="7"/>
        <v>0</v>
      </c>
      <c r="U26" s="152">
        <f t="shared" si="7"/>
        <v>0</v>
      </c>
      <c r="V26" s="152">
        <f t="shared" si="7"/>
        <v>0</v>
      </c>
      <c r="W26" s="161">
        <f t="shared" si="7"/>
        <v>3225.4925373134329</v>
      </c>
      <c r="X26" s="161">
        <f t="shared" si="7"/>
        <v>0</v>
      </c>
      <c r="Y26" s="162">
        <f t="shared" si="7"/>
        <v>0</v>
      </c>
      <c r="Z26" s="152"/>
      <c r="AA26" s="160">
        <f t="shared" si="8"/>
        <v>0</v>
      </c>
      <c r="AB26" s="152">
        <f t="shared" si="8"/>
        <v>0</v>
      </c>
      <c r="AC26" s="152">
        <f t="shared" si="8"/>
        <v>0</v>
      </c>
      <c r="AD26" s="161">
        <f t="shared" si="8"/>
        <v>3225.4925373134329</v>
      </c>
      <c r="AE26" s="161">
        <f t="shared" si="8"/>
        <v>0</v>
      </c>
      <c r="AF26" s="162">
        <f t="shared" si="8"/>
        <v>0</v>
      </c>
      <c r="AG26" s="153">
        <f t="shared" si="6"/>
        <v>0</v>
      </c>
      <c r="AH26" s="153">
        <f t="shared" si="6"/>
        <v>0</v>
      </c>
      <c r="AI26" s="153">
        <f t="shared" si="6"/>
        <v>0</v>
      </c>
      <c r="AJ26" s="154">
        <f t="shared" si="6"/>
        <v>3225.4925373134329</v>
      </c>
      <c r="AK26" s="154">
        <f t="shared" si="6"/>
        <v>0</v>
      </c>
      <c r="AL26" s="153">
        <f t="shared" si="6"/>
        <v>0</v>
      </c>
    </row>
    <row r="27" spans="1:38" ht="50" hidden="1">
      <c r="A27" s="115" t="s">
        <v>92</v>
      </c>
      <c r="B27" s="141" t="str">
        <f>Detached!B27</f>
        <v>Photovoltaic array variable 100% TER + 10% TFEE + Unregulated</v>
      </c>
      <c r="C27" s="222">
        <v>6.7</v>
      </c>
      <c r="D27" s="143" t="s">
        <v>95</v>
      </c>
      <c r="F27" s="156"/>
      <c r="G27" s="157"/>
      <c r="H27" s="157"/>
      <c r="I27" s="158"/>
      <c r="J27" s="158" t="s">
        <v>96</v>
      </c>
      <c r="K27" s="159"/>
      <c r="M27" s="160">
        <f>IFERROR(VLOOKUP(F27,'[2]Elemental Database'!$A$4:$H$252,8,FALSE),0)</f>
        <v>0</v>
      </c>
      <c r="N27" s="152">
        <f>IFERROR(VLOOKUP(G27,'[2]Elemental Database'!$A$4:$H$252,8,FALSE),0)</f>
        <v>0</v>
      </c>
      <c r="O27" s="152">
        <f>IFERROR(VLOOKUP(H27,'[2]Elemental Database'!$A$4:$H$252,8,FALSE),0)</f>
        <v>0</v>
      </c>
      <c r="P27" s="161">
        <f>IFERROR(VLOOKUP(I27,'[2]Elemental Database'!$A$4:$H$252,8,FALSE),0)</f>
        <v>0</v>
      </c>
      <c r="Q27" s="161">
        <f>IFERROR(VLOOKUP(J27,'[2]Elemental Database'!$A$4:$H$252,8,FALSE),0)</f>
        <v>716.77611940298505</v>
      </c>
      <c r="R27" s="162">
        <f>IFERROR(VLOOKUP(K27,'[2]Elemental Database'!$A$4:$H$252,8,FALSE),0)</f>
        <v>0</v>
      </c>
      <c r="S27" s="152"/>
      <c r="T27" s="160">
        <f t="shared" si="7"/>
        <v>0</v>
      </c>
      <c r="U27" s="152">
        <f t="shared" si="7"/>
        <v>0</v>
      </c>
      <c r="V27" s="152">
        <f t="shared" si="7"/>
        <v>0</v>
      </c>
      <c r="W27" s="161">
        <f t="shared" si="7"/>
        <v>0</v>
      </c>
      <c r="X27" s="161">
        <f t="shared" si="7"/>
        <v>4802.3999999999996</v>
      </c>
      <c r="Y27" s="162">
        <f t="shared" si="7"/>
        <v>0</v>
      </c>
      <c r="Z27" s="152"/>
      <c r="AA27" s="160">
        <f t="shared" si="8"/>
        <v>0</v>
      </c>
      <c r="AB27" s="152">
        <f t="shared" si="8"/>
        <v>0</v>
      </c>
      <c r="AC27" s="152">
        <f t="shared" si="8"/>
        <v>0</v>
      </c>
      <c r="AD27" s="161">
        <f t="shared" si="8"/>
        <v>0</v>
      </c>
      <c r="AE27" s="161">
        <f t="shared" si="8"/>
        <v>4802.3999999999996</v>
      </c>
      <c r="AF27" s="162">
        <f t="shared" si="8"/>
        <v>0</v>
      </c>
      <c r="AG27" s="153">
        <f t="shared" si="6"/>
        <v>0</v>
      </c>
      <c r="AH27" s="153">
        <f t="shared" si="6"/>
        <v>0</v>
      </c>
      <c r="AI27" s="153">
        <f t="shared" si="6"/>
        <v>0</v>
      </c>
      <c r="AJ27" s="154">
        <f t="shared" si="6"/>
        <v>0</v>
      </c>
      <c r="AK27" s="154">
        <f t="shared" si="6"/>
        <v>4802.3999999999996</v>
      </c>
      <c r="AL27" s="153">
        <f t="shared" si="6"/>
        <v>0</v>
      </c>
    </row>
    <row r="28" spans="1:38" ht="37.5" hidden="1">
      <c r="A28" s="115" t="s">
        <v>92</v>
      </c>
      <c r="B28" s="141" t="str">
        <f>Detached!B28</f>
        <v>Photovoltaic array variable Level 2
(SHD 20/ EUI 35)</v>
      </c>
      <c r="C28" s="223">
        <v>4.2</v>
      </c>
      <c r="D28" s="143" t="s">
        <v>95</v>
      </c>
      <c r="F28" s="156"/>
      <c r="G28" s="157"/>
      <c r="H28" s="157"/>
      <c r="I28" s="158"/>
      <c r="J28" s="158"/>
      <c r="K28" s="159" t="s">
        <v>96</v>
      </c>
      <c r="M28" s="160">
        <f>IFERROR(VLOOKUP(F28,'[2]Elemental Database'!$A$4:$H$252,8,FALSE),0)</f>
        <v>0</v>
      </c>
      <c r="N28" s="152">
        <f>IFERROR(VLOOKUP(G28,'[2]Elemental Database'!$A$4:$H$252,8,FALSE),0)</f>
        <v>0</v>
      </c>
      <c r="O28" s="152">
        <f>IFERROR(VLOOKUP(H28,'[2]Elemental Database'!$A$4:$H$252,8,FALSE),0)</f>
        <v>0</v>
      </c>
      <c r="P28" s="161">
        <f>IFERROR(VLOOKUP(I28,'[2]Elemental Database'!$A$4:$H$252,8,FALSE),0)</f>
        <v>0</v>
      </c>
      <c r="Q28" s="161">
        <f>IFERROR(VLOOKUP(J28,'[2]Elemental Database'!$A$4:$H$252,8,FALSE),0)</f>
        <v>0</v>
      </c>
      <c r="R28" s="162">
        <f>IFERROR(VLOOKUP(K28,'[2]Elemental Database'!$A$4:$H$252,8,FALSE),0)</f>
        <v>716.77611940298505</v>
      </c>
      <c r="S28" s="152"/>
      <c r="T28" s="160">
        <f t="shared" si="7"/>
        <v>0</v>
      </c>
      <c r="U28" s="152">
        <f t="shared" si="7"/>
        <v>0</v>
      </c>
      <c r="V28" s="152">
        <f t="shared" si="7"/>
        <v>0</v>
      </c>
      <c r="W28" s="161">
        <f t="shared" si="7"/>
        <v>0</v>
      </c>
      <c r="X28" s="161">
        <f t="shared" si="7"/>
        <v>0</v>
      </c>
      <c r="Y28" s="162">
        <f t="shared" si="7"/>
        <v>3010.4597014925375</v>
      </c>
      <c r="Z28" s="152"/>
      <c r="AA28" s="160">
        <f t="shared" si="8"/>
        <v>0</v>
      </c>
      <c r="AB28" s="152">
        <f t="shared" si="8"/>
        <v>0</v>
      </c>
      <c r="AC28" s="152">
        <f t="shared" si="8"/>
        <v>0</v>
      </c>
      <c r="AD28" s="161">
        <f t="shared" si="8"/>
        <v>0</v>
      </c>
      <c r="AE28" s="161">
        <f t="shared" si="8"/>
        <v>0</v>
      </c>
      <c r="AF28" s="162">
        <f t="shared" si="8"/>
        <v>3010.4597014925375</v>
      </c>
      <c r="AG28" s="153">
        <f t="shared" si="6"/>
        <v>0</v>
      </c>
      <c r="AH28" s="153">
        <f t="shared" si="6"/>
        <v>0</v>
      </c>
      <c r="AI28" s="153">
        <f t="shared" si="6"/>
        <v>0</v>
      </c>
      <c r="AJ28" s="154">
        <f t="shared" si="6"/>
        <v>0</v>
      </c>
      <c r="AK28" s="154">
        <f t="shared" si="6"/>
        <v>0</v>
      </c>
      <c r="AL28" s="153">
        <f t="shared" si="6"/>
        <v>3010.4597014925375</v>
      </c>
    </row>
    <row r="29" spans="1:38">
      <c r="A29" s="115" t="s">
        <v>92</v>
      </c>
      <c r="B29" s="141" t="s">
        <v>143</v>
      </c>
      <c r="C29" s="223">
        <v>0</v>
      </c>
      <c r="D29" s="143" t="s">
        <v>73</v>
      </c>
      <c r="E29" s="143"/>
      <c r="F29" s="166"/>
      <c r="G29" s="157"/>
      <c r="H29" s="157"/>
      <c r="I29" s="158"/>
      <c r="J29" s="158"/>
      <c r="K29" s="159"/>
      <c r="M29" s="160">
        <f>IFERROR(VLOOKUP(F29,'[2]Elemental Database'!$A$4:$H$252,8,FALSE),0)</f>
        <v>0</v>
      </c>
      <c r="N29" s="152">
        <f>IFERROR(VLOOKUP(G29,'[2]Elemental Database'!$A$4:$H$252,8,FALSE),0)</f>
        <v>0</v>
      </c>
      <c r="O29" s="152">
        <f>IFERROR(VLOOKUP(H29,'[2]Elemental Database'!$A$4:$H$252,8,FALSE),0)</f>
        <v>0</v>
      </c>
      <c r="P29" s="161">
        <f>IFERROR(VLOOKUP(I29,'[2]Elemental Database'!$A$4:$H$252,8,FALSE),0)</f>
        <v>0</v>
      </c>
      <c r="Q29" s="161">
        <f>IFERROR(VLOOKUP(J29,'[2]Elemental Database'!$A$4:$H$252,8,FALSE),0)</f>
        <v>0</v>
      </c>
      <c r="R29" s="162">
        <f>IFERROR(VLOOKUP(K29,'[2]Elemental Database'!$A$4:$H$252,8,FALSE),0)</f>
        <v>0</v>
      </c>
      <c r="S29" s="152"/>
      <c r="T29" s="160">
        <f t="shared" si="7"/>
        <v>0</v>
      </c>
      <c r="U29" s="152">
        <f t="shared" si="7"/>
        <v>0</v>
      </c>
      <c r="V29" s="152">
        <f t="shared" si="7"/>
        <v>0</v>
      </c>
      <c r="W29" s="161">
        <f t="shared" si="7"/>
        <v>0</v>
      </c>
      <c r="X29" s="161">
        <f t="shared" si="7"/>
        <v>0</v>
      </c>
      <c r="Y29" s="162">
        <f t="shared" si="7"/>
        <v>0</v>
      </c>
      <c r="Z29" s="152"/>
      <c r="AA29" s="160">
        <f t="shared" si="8"/>
        <v>0</v>
      </c>
      <c r="AB29" s="152">
        <f t="shared" si="8"/>
        <v>0</v>
      </c>
      <c r="AC29" s="152">
        <f t="shared" si="8"/>
        <v>0</v>
      </c>
      <c r="AD29" s="161">
        <f t="shared" si="8"/>
        <v>0</v>
      </c>
      <c r="AE29" s="161">
        <f t="shared" si="8"/>
        <v>0</v>
      </c>
      <c r="AF29" s="162">
        <f t="shared" si="8"/>
        <v>0</v>
      </c>
      <c r="AG29" s="153">
        <f t="shared" si="6"/>
        <v>0</v>
      </c>
      <c r="AH29" s="153">
        <f t="shared" si="6"/>
        <v>0</v>
      </c>
      <c r="AI29" s="153">
        <f t="shared" si="6"/>
        <v>0</v>
      </c>
      <c r="AJ29" s="154">
        <f t="shared" si="6"/>
        <v>0</v>
      </c>
      <c r="AK29" s="154">
        <f t="shared" si="6"/>
        <v>0</v>
      </c>
      <c r="AL29" s="153">
        <f t="shared" si="6"/>
        <v>0</v>
      </c>
    </row>
    <row r="30" spans="1:38" ht="13">
      <c r="B30" s="167" t="s">
        <v>97</v>
      </c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8">
        <f t="shared" ref="T30:Y30" si="9">SUM(T6:T29)</f>
        <v>63049.630151641788</v>
      </c>
      <c r="U30" s="168">
        <f t="shared" si="9"/>
        <v>63817.417021367553</v>
      </c>
      <c r="V30" s="168">
        <f t="shared" si="9"/>
        <v>68672.190245653968</v>
      </c>
      <c r="W30" s="168">
        <f t="shared" si="9"/>
        <v>112429.73046799398</v>
      </c>
      <c r="X30" s="168">
        <f t="shared" si="9"/>
        <v>67734.637930680532</v>
      </c>
      <c r="Y30" s="168">
        <f t="shared" si="9"/>
        <v>71306.717513388809</v>
      </c>
      <c r="AA30" s="168"/>
      <c r="AB30" s="168"/>
      <c r="AC30" s="168"/>
      <c r="AD30" s="168"/>
      <c r="AE30" s="168"/>
      <c r="AF30" s="168"/>
      <c r="AG30" s="168"/>
      <c r="AH30" s="168"/>
      <c r="AI30" s="168"/>
      <c r="AJ30" s="168"/>
      <c r="AK30" s="168"/>
      <c r="AL30" s="168"/>
    </row>
    <row r="31" spans="1:38" ht="13">
      <c r="B31" s="167" t="s">
        <v>98</v>
      </c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8">
        <f>T30-$T$30</f>
        <v>0</v>
      </c>
      <c r="U31" s="168">
        <f>U30-$T$30</f>
        <v>767.78686972576543</v>
      </c>
      <c r="V31" s="168">
        <f t="shared" ref="V31:W31" si="10">V30-$T$30</f>
        <v>5622.5600940121803</v>
      </c>
      <c r="W31" s="168">
        <f t="shared" si="10"/>
        <v>49380.100316352196</v>
      </c>
      <c r="X31" s="168">
        <f>X30-$T$30</f>
        <v>4685.007779038744</v>
      </c>
      <c r="Y31" s="168">
        <f>Y30-$T$30</f>
        <v>8257.0873617470206</v>
      </c>
      <c r="AA31" s="168">
        <f t="shared" ref="AA31:AL31" si="11">SUM(AA6:AA29)</f>
        <v>0</v>
      </c>
      <c r="AB31" s="168">
        <f t="shared" si="11"/>
        <v>767.78686972576952</v>
      </c>
      <c r="AC31" s="168">
        <f t="shared" si="11"/>
        <v>5622.5600940121749</v>
      </c>
      <c r="AD31" s="168">
        <f t="shared" si="11"/>
        <v>49380.100316352189</v>
      </c>
      <c r="AE31" s="168">
        <f t="shared" si="11"/>
        <v>4685.0077790387631</v>
      </c>
      <c r="AF31" s="168">
        <f t="shared" si="11"/>
        <v>8257.0873617470297</v>
      </c>
      <c r="AG31" s="168">
        <f t="shared" si="11"/>
        <v>-767.78686972576952</v>
      </c>
      <c r="AH31" s="168">
        <f t="shared" si="11"/>
        <v>0</v>
      </c>
      <c r="AI31" s="168">
        <f t="shared" si="11"/>
        <v>4854.7732242864058</v>
      </c>
      <c r="AJ31" s="168">
        <f t="shared" si="11"/>
        <v>48612.313446626424</v>
      </c>
      <c r="AK31" s="168">
        <f t="shared" si="11"/>
        <v>3917.2209093129936</v>
      </c>
      <c r="AL31" s="168">
        <f t="shared" si="11"/>
        <v>7489.3004920212597</v>
      </c>
    </row>
    <row r="32" spans="1:38">
      <c r="U32" s="157">
        <f>(U31/C20)*'Cost Summary All Resi'!F6</f>
        <v>0</v>
      </c>
    </row>
    <row r="33" spans="1:38" ht="13.5" customHeight="1" thickBot="1">
      <c r="B33" s="169" t="s">
        <v>99</v>
      </c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169"/>
      <c r="AA33" s="169"/>
      <c r="AB33" s="169"/>
      <c r="AC33" s="169"/>
      <c r="AD33" s="169"/>
      <c r="AE33" s="169"/>
      <c r="AF33" s="169"/>
      <c r="AG33" s="169"/>
      <c r="AH33" s="169"/>
    </row>
    <row r="34" spans="1:38" ht="13.5" customHeight="1" thickBot="1">
      <c r="B34" s="121" t="s">
        <v>34</v>
      </c>
      <c r="C34" s="250" t="s">
        <v>35</v>
      </c>
      <c r="D34" s="251"/>
      <c r="E34" s="170"/>
      <c r="F34" s="250" t="s">
        <v>36</v>
      </c>
      <c r="G34" s="252"/>
      <c r="H34" s="252"/>
      <c r="I34" s="252"/>
      <c r="J34" s="252"/>
      <c r="K34" s="251"/>
      <c r="L34" s="171"/>
      <c r="M34" s="255" t="s">
        <v>37</v>
      </c>
      <c r="N34" s="253"/>
      <c r="O34" s="253"/>
      <c r="P34" s="253"/>
      <c r="Q34" s="253"/>
      <c r="R34" s="254"/>
      <c r="S34" s="171"/>
      <c r="T34" s="255" t="s">
        <v>38</v>
      </c>
      <c r="U34" s="253"/>
      <c r="V34" s="253"/>
      <c r="W34" s="253"/>
      <c r="X34" s="253"/>
      <c r="Y34" s="254"/>
      <c r="Z34" s="171"/>
      <c r="AA34" s="255" t="s">
        <v>39</v>
      </c>
      <c r="AB34" s="253"/>
      <c r="AC34" s="253"/>
      <c r="AD34" s="253"/>
      <c r="AE34" s="253"/>
      <c r="AF34" s="254"/>
      <c r="AG34" s="172"/>
      <c r="AH34" s="172"/>
      <c r="AI34" s="250" t="s">
        <v>40</v>
      </c>
      <c r="AJ34" s="252"/>
      <c r="AK34" s="252"/>
      <c r="AL34" s="251"/>
    </row>
    <row r="35" spans="1:38" s="127" customFormat="1" ht="52">
      <c r="A35" s="123"/>
      <c r="B35" s="124"/>
      <c r="C35" s="206" t="s">
        <v>35</v>
      </c>
      <c r="D35" s="126" t="s">
        <v>41</v>
      </c>
      <c r="E35" s="124"/>
      <c r="F35" s="127" t="str">
        <f t="shared" ref="F35:K35" si="12">F5</f>
        <v>BAU 2021</v>
      </c>
      <c r="G35" s="127" t="str">
        <f t="shared" si="12"/>
        <v>FHS Part L 2026</v>
      </c>
      <c r="H35" s="127" t="str">
        <f t="shared" si="12"/>
        <v>Level 1b
(SHD 15-20)</v>
      </c>
      <c r="I35" s="129" t="str">
        <f t="shared" si="12"/>
        <v>100% TER + 10% TFEE</v>
      </c>
      <c r="J35" s="234" t="str">
        <f t="shared" si="12"/>
        <v>100% TER + 10% TFEE + Unregulated</v>
      </c>
      <c r="K35" s="173" t="str">
        <f t="shared" si="12"/>
        <v>Level 2
(SHD 20/ EUI 35)</v>
      </c>
      <c r="L35" s="174"/>
      <c r="M35" s="135" t="str">
        <f t="shared" ref="M35:R35" si="13">F35</f>
        <v>BAU 2021</v>
      </c>
      <c r="N35" s="135" t="str">
        <f t="shared" si="13"/>
        <v>FHS Part L 2026</v>
      </c>
      <c r="O35" s="135" t="str">
        <f t="shared" si="13"/>
        <v>Level 1b
(SHD 15-20)</v>
      </c>
      <c r="P35" s="175" t="str">
        <f t="shared" si="13"/>
        <v>100% TER + 10% TFEE</v>
      </c>
      <c r="Q35" s="175" t="str">
        <f t="shared" si="13"/>
        <v>100% TER + 10% TFEE + Unregulated</v>
      </c>
      <c r="R35" s="179" t="str">
        <f t="shared" si="13"/>
        <v>Level 2
(SHD 20/ EUI 35)</v>
      </c>
      <c r="S35" s="174"/>
      <c r="T35" s="135" t="str">
        <f t="shared" ref="T35:Y35" si="14">F35</f>
        <v>BAU 2021</v>
      </c>
      <c r="U35" s="135" t="str">
        <f t="shared" si="14"/>
        <v>FHS Part L 2026</v>
      </c>
      <c r="V35" s="135" t="str">
        <f t="shared" si="14"/>
        <v>Level 1b
(SHD 15-20)</v>
      </c>
      <c r="W35" s="175" t="str">
        <f t="shared" si="14"/>
        <v>100% TER + 10% TFEE</v>
      </c>
      <c r="X35" s="175" t="str">
        <f t="shared" si="14"/>
        <v>100% TER + 10% TFEE + Unregulated</v>
      </c>
      <c r="Y35" s="179" t="str">
        <f t="shared" si="14"/>
        <v>Level 2
(SHD 20/ EUI 35)</v>
      </c>
      <c r="Z35" s="174"/>
      <c r="AA35" s="176" t="str">
        <f t="shared" ref="AA35:AF35" si="15">F35</f>
        <v>BAU 2021</v>
      </c>
      <c r="AB35" s="177" t="str">
        <f t="shared" si="15"/>
        <v>FHS Part L 2026</v>
      </c>
      <c r="AC35" s="177" t="str">
        <f t="shared" si="15"/>
        <v>Level 1b
(SHD 15-20)</v>
      </c>
      <c r="AD35" s="178" t="str">
        <f t="shared" si="15"/>
        <v>100% TER + 10% TFEE</v>
      </c>
      <c r="AE35" s="178" t="str">
        <f t="shared" si="15"/>
        <v>100% TER + 10% TFEE + Unregulated</v>
      </c>
      <c r="AF35" s="179" t="str">
        <f t="shared" si="15"/>
        <v>Level 2
(SHD 20/ EUI 35)</v>
      </c>
      <c r="AG35" s="228" t="str">
        <f t="shared" ref="AG35:AH35" si="16">AA35</f>
        <v>BAU 2021</v>
      </c>
      <c r="AH35" s="228" t="str">
        <f t="shared" si="16"/>
        <v>FHS Part L 2026</v>
      </c>
      <c r="AI35" s="228" t="str">
        <f>AC35</f>
        <v>Level 1b
(SHD 15-20)</v>
      </c>
      <c r="AJ35" s="175" t="str">
        <f>AD35</f>
        <v>100% TER + 10% TFEE</v>
      </c>
      <c r="AK35" s="175" t="str">
        <f>AE35</f>
        <v>100% TER + 10% TFEE + Unregulated</v>
      </c>
      <c r="AL35" s="179" t="str">
        <f>AF35</f>
        <v>Level 2
(SHD 20/ EUI 35)</v>
      </c>
    </row>
    <row r="36" spans="1:38" ht="37.5">
      <c r="A36" s="115" t="s">
        <v>102</v>
      </c>
      <c r="B36" s="141" t="s">
        <v>103</v>
      </c>
      <c r="C36" s="215">
        <f>C2</f>
        <v>1</v>
      </c>
      <c r="D36" s="143" t="s">
        <v>73</v>
      </c>
      <c r="E36" s="141"/>
      <c r="F36" s="157" t="s">
        <v>104</v>
      </c>
      <c r="G36" s="157" t="s">
        <v>105</v>
      </c>
      <c r="H36" s="157" t="s">
        <v>105</v>
      </c>
      <c r="I36" s="158" t="s">
        <v>105</v>
      </c>
      <c r="J36" s="158" t="s">
        <v>105</v>
      </c>
      <c r="K36" s="159" t="s">
        <v>105</v>
      </c>
      <c r="L36" s="159"/>
      <c r="M36" s="156">
        <f>VLOOKUP(Semi!F36,'[2]Elemental Database'!$A$4:$H$252,8,FALSE)</f>
        <v>1656</v>
      </c>
      <c r="N36" s="157">
        <f>VLOOKUP(Semi!G36,'[2]Elemental Database'!$A$4:$H$252,8,FALSE)</f>
        <v>7021.4400000000005</v>
      </c>
      <c r="O36" s="157">
        <f>VLOOKUP(Semi!H36,'[2]Elemental Database'!$A$4:$H$252,8,FALSE)</f>
        <v>7021.4400000000005</v>
      </c>
      <c r="P36" s="158">
        <f>VLOOKUP(Semi!I36,'[2]Elemental Database'!$A$4:$H$252,8,FALSE)</f>
        <v>7021.4400000000005</v>
      </c>
      <c r="Q36" s="158">
        <f>VLOOKUP(Semi!J36,'[2]Elemental Database'!$A$4:$H$252,8,FALSE)</f>
        <v>7021.4400000000005</v>
      </c>
      <c r="R36" s="159">
        <f>VLOOKUP(Semi!K36,'[2]Elemental Database'!$A$4:$H$252,8,FALSE)</f>
        <v>7021.4400000000005</v>
      </c>
      <c r="S36" s="159"/>
      <c r="T36" s="157">
        <f t="shared" ref="T36:Y42" si="17">M36*$C36</f>
        <v>1656</v>
      </c>
      <c r="U36" s="157">
        <f t="shared" si="17"/>
        <v>7021.4400000000005</v>
      </c>
      <c r="V36" s="157">
        <f t="shared" si="17"/>
        <v>7021.4400000000005</v>
      </c>
      <c r="W36" s="158">
        <f t="shared" si="17"/>
        <v>7021.4400000000005</v>
      </c>
      <c r="X36" s="158">
        <f t="shared" si="17"/>
        <v>7021.4400000000005</v>
      </c>
      <c r="Y36" s="159">
        <f t="shared" si="17"/>
        <v>7021.4400000000005</v>
      </c>
      <c r="Z36" s="159"/>
      <c r="AA36" s="156">
        <f t="shared" ref="AA36:AF43" si="18">T36-$T36</f>
        <v>0</v>
      </c>
      <c r="AB36" s="157">
        <f t="shared" si="18"/>
        <v>5365.4400000000005</v>
      </c>
      <c r="AC36" s="157">
        <f t="shared" si="18"/>
        <v>5365.4400000000005</v>
      </c>
      <c r="AD36" s="158">
        <f t="shared" si="18"/>
        <v>5365.4400000000005</v>
      </c>
      <c r="AE36" s="158">
        <f t="shared" si="18"/>
        <v>5365.4400000000005</v>
      </c>
      <c r="AF36" s="159">
        <f t="shared" si="18"/>
        <v>5365.4400000000005</v>
      </c>
      <c r="AG36" s="156">
        <f t="shared" ref="AG36:AL42" si="19">T36-$U36</f>
        <v>-5365.4400000000005</v>
      </c>
      <c r="AH36" s="156">
        <f t="shared" si="19"/>
        <v>0</v>
      </c>
      <c r="AI36" s="156">
        <f t="shared" si="19"/>
        <v>0</v>
      </c>
      <c r="AJ36" s="158">
        <f t="shared" si="19"/>
        <v>0</v>
      </c>
      <c r="AK36" s="158">
        <f t="shared" si="19"/>
        <v>0</v>
      </c>
      <c r="AL36" s="159">
        <f t="shared" si="19"/>
        <v>0</v>
      </c>
    </row>
    <row r="37" spans="1:38" ht="37.5">
      <c r="A37" s="115" t="s">
        <v>106</v>
      </c>
      <c r="B37" s="141" t="s">
        <v>107</v>
      </c>
      <c r="C37" s="215">
        <f>'[2]Areas and specs'!E5</f>
        <v>93</v>
      </c>
      <c r="D37" s="143" t="str">
        <f>D19</f>
        <v>m2</v>
      </c>
      <c r="E37" s="141"/>
      <c r="F37" s="157" t="s">
        <v>108</v>
      </c>
      <c r="G37" s="157" t="s">
        <v>108</v>
      </c>
      <c r="H37" s="157" t="s">
        <v>108</v>
      </c>
      <c r="I37" s="158" t="s">
        <v>108</v>
      </c>
      <c r="J37" s="158" t="s">
        <v>108</v>
      </c>
      <c r="K37" s="159" t="s">
        <v>108</v>
      </c>
      <c r="L37" s="159"/>
      <c r="M37" s="156">
        <f>VLOOKUP(Semi!F37,'[2]Elemental Database'!$A$4:$H$252,8,FALSE)</f>
        <v>33.119999999999997</v>
      </c>
      <c r="N37" s="157">
        <f>VLOOKUP(Semi!G37,'[2]Elemental Database'!$A$4:$H$252,8,FALSE)</f>
        <v>33.119999999999997</v>
      </c>
      <c r="O37" s="157">
        <f>VLOOKUP(Semi!H37,'[2]Elemental Database'!$A$4:$H$252,8,FALSE)</f>
        <v>33.119999999999997</v>
      </c>
      <c r="P37" s="158">
        <f>VLOOKUP(Semi!I37,'[2]Elemental Database'!$A$4:$H$252,8,FALSE)</f>
        <v>33.119999999999997</v>
      </c>
      <c r="Q37" s="158">
        <f>VLOOKUP(Semi!J37,'[2]Elemental Database'!$A$4:$H$252,8,FALSE)</f>
        <v>33.119999999999997</v>
      </c>
      <c r="R37" s="159">
        <f>VLOOKUP(Semi!K37,'[2]Elemental Database'!$A$4:$H$252,8,FALSE)</f>
        <v>33.119999999999997</v>
      </c>
      <c r="S37" s="159"/>
      <c r="T37" s="157">
        <f t="shared" si="17"/>
        <v>3080.16</v>
      </c>
      <c r="U37" s="157">
        <f t="shared" si="17"/>
        <v>3080.16</v>
      </c>
      <c r="V37" s="157">
        <f t="shared" si="17"/>
        <v>3080.16</v>
      </c>
      <c r="W37" s="158">
        <f t="shared" si="17"/>
        <v>3080.16</v>
      </c>
      <c r="X37" s="158">
        <f t="shared" si="17"/>
        <v>3080.16</v>
      </c>
      <c r="Y37" s="159">
        <f t="shared" si="17"/>
        <v>3080.16</v>
      </c>
      <c r="Z37" s="159"/>
      <c r="AA37" s="156">
        <f t="shared" si="18"/>
        <v>0</v>
      </c>
      <c r="AB37" s="157">
        <f t="shared" si="18"/>
        <v>0</v>
      </c>
      <c r="AC37" s="157">
        <f t="shared" si="18"/>
        <v>0</v>
      </c>
      <c r="AD37" s="158">
        <f t="shared" si="18"/>
        <v>0</v>
      </c>
      <c r="AE37" s="158">
        <f t="shared" si="18"/>
        <v>0</v>
      </c>
      <c r="AF37" s="159">
        <f t="shared" si="18"/>
        <v>0</v>
      </c>
      <c r="AG37" s="156">
        <f t="shared" si="19"/>
        <v>0</v>
      </c>
      <c r="AH37" s="156">
        <f t="shared" si="19"/>
        <v>0</v>
      </c>
      <c r="AI37" s="156">
        <f t="shared" si="19"/>
        <v>0</v>
      </c>
      <c r="AJ37" s="158">
        <f t="shared" si="19"/>
        <v>0</v>
      </c>
      <c r="AK37" s="158">
        <f t="shared" si="19"/>
        <v>0</v>
      </c>
      <c r="AL37" s="159">
        <f t="shared" si="19"/>
        <v>0</v>
      </c>
    </row>
    <row r="38" spans="1:38">
      <c r="A38" s="115" t="s">
        <v>109</v>
      </c>
      <c r="B38" s="141" t="s">
        <v>110</v>
      </c>
      <c r="C38" s="215">
        <v>0</v>
      </c>
      <c r="D38" s="143" t="s">
        <v>73</v>
      </c>
      <c r="E38" s="141"/>
      <c r="F38" s="157" t="s">
        <v>83</v>
      </c>
      <c r="G38" s="157" t="s">
        <v>83</v>
      </c>
      <c r="H38" s="157" t="s">
        <v>83</v>
      </c>
      <c r="I38" s="158" t="s">
        <v>83</v>
      </c>
      <c r="J38" s="158" t="s">
        <v>83</v>
      </c>
      <c r="K38" s="159" t="s">
        <v>83</v>
      </c>
      <c r="L38" s="159"/>
      <c r="M38" s="156">
        <f>VLOOKUP(Semi!F38,'[2]Elemental Database'!$A$4:$H$252,8,FALSE)</f>
        <v>0</v>
      </c>
      <c r="N38" s="157">
        <f>VLOOKUP(Semi!G38,'[2]Elemental Database'!$A$4:$H$252,8,FALSE)</f>
        <v>0</v>
      </c>
      <c r="O38" s="157">
        <f>VLOOKUP(Semi!H38,'[2]Elemental Database'!$A$4:$H$252,8,FALSE)</f>
        <v>0</v>
      </c>
      <c r="P38" s="158">
        <f>VLOOKUP(Semi!I38,'[2]Elemental Database'!$A$4:$H$252,8,FALSE)</f>
        <v>0</v>
      </c>
      <c r="Q38" s="158">
        <f>VLOOKUP(Semi!J38,'[2]Elemental Database'!$A$4:$H$252,8,FALSE)</f>
        <v>0</v>
      </c>
      <c r="R38" s="159">
        <f>VLOOKUP(Semi!K38,'[2]Elemental Database'!$A$4:$H$252,8,FALSE)</f>
        <v>0</v>
      </c>
      <c r="S38" s="159"/>
      <c r="T38" s="157">
        <f t="shared" si="17"/>
        <v>0</v>
      </c>
      <c r="U38" s="157">
        <f t="shared" si="17"/>
        <v>0</v>
      </c>
      <c r="V38" s="157">
        <f t="shared" si="17"/>
        <v>0</v>
      </c>
      <c r="W38" s="158">
        <f t="shared" si="17"/>
        <v>0</v>
      </c>
      <c r="X38" s="158">
        <f t="shared" si="17"/>
        <v>0</v>
      </c>
      <c r="Y38" s="159">
        <f t="shared" si="17"/>
        <v>0</v>
      </c>
      <c r="Z38" s="159"/>
      <c r="AA38" s="156">
        <f t="shared" si="18"/>
        <v>0</v>
      </c>
      <c r="AB38" s="157">
        <f t="shared" si="18"/>
        <v>0</v>
      </c>
      <c r="AC38" s="157">
        <f t="shared" si="18"/>
        <v>0</v>
      </c>
      <c r="AD38" s="158">
        <f t="shared" si="18"/>
        <v>0</v>
      </c>
      <c r="AE38" s="158">
        <f t="shared" si="18"/>
        <v>0</v>
      </c>
      <c r="AF38" s="159">
        <f t="shared" si="18"/>
        <v>0</v>
      </c>
      <c r="AG38" s="156">
        <f t="shared" si="19"/>
        <v>0</v>
      </c>
      <c r="AH38" s="156">
        <f t="shared" si="19"/>
        <v>0</v>
      </c>
      <c r="AI38" s="156">
        <f t="shared" si="19"/>
        <v>0</v>
      </c>
      <c r="AJ38" s="158">
        <f t="shared" si="19"/>
        <v>0</v>
      </c>
      <c r="AK38" s="158">
        <f t="shared" si="19"/>
        <v>0</v>
      </c>
      <c r="AL38" s="159">
        <f t="shared" si="19"/>
        <v>0</v>
      </c>
    </row>
    <row r="39" spans="1:38" ht="25">
      <c r="A39" s="115" t="s">
        <v>112</v>
      </c>
      <c r="B39" s="141" t="s">
        <v>113</v>
      </c>
      <c r="C39" s="215">
        <v>1</v>
      </c>
      <c r="D39" s="143" t="s">
        <v>73</v>
      </c>
      <c r="E39" s="141"/>
      <c r="F39" s="157" t="s">
        <v>114</v>
      </c>
      <c r="G39" s="157" t="s">
        <v>111</v>
      </c>
      <c r="H39" s="157" t="s">
        <v>111</v>
      </c>
      <c r="I39" s="158" t="s">
        <v>111</v>
      </c>
      <c r="J39" s="158" t="s">
        <v>111</v>
      </c>
      <c r="K39" s="159" t="s">
        <v>111</v>
      </c>
      <c r="L39" s="159"/>
      <c r="M39" s="156">
        <f>VLOOKUP(Semi!F39,'[2]Elemental Database'!$A$4:$H$252,8,FALSE)</f>
        <v>494.59200000000004</v>
      </c>
      <c r="N39" s="157">
        <f>VLOOKUP(Semi!G39,'[2]Elemental Database'!$A$4:$H$252,8,FALSE)</f>
        <v>0</v>
      </c>
      <c r="O39" s="157">
        <f>VLOOKUP(Semi!H39,'[2]Elemental Database'!$A$4:$H$252,8,FALSE)</f>
        <v>0</v>
      </c>
      <c r="P39" s="158">
        <f>VLOOKUP(Semi!I39,'[2]Elemental Database'!$A$4:$H$252,8,FALSE)</f>
        <v>0</v>
      </c>
      <c r="Q39" s="158">
        <f>VLOOKUP(Semi!J39,'[2]Elemental Database'!$A$4:$H$252,8,FALSE)</f>
        <v>0</v>
      </c>
      <c r="R39" s="159">
        <f>VLOOKUP(Semi!K39,'[2]Elemental Database'!$A$4:$H$252,8,FALSE)</f>
        <v>0</v>
      </c>
      <c r="S39" s="159"/>
      <c r="T39" s="157">
        <f t="shared" si="17"/>
        <v>494.59200000000004</v>
      </c>
      <c r="U39" s="157">
        <f t="shared" si="17"/>
        <v>0</v>
      </c>
      <c r="V39" s="157">
        <f t="shared" si="17"/>
        <v>0</v>
      </c>
      <c r="W39" s="158">
        <f t="shared" si="17"/>
        <v>0</v>
      </c>
      <c r="X39" s="158">
        <f t="shared" si="17"/>
        <v>0</v>
      </c>
      <c r="Y39" s="159">
        <f t="shared" si="17"/>
        <v>0</v>
      </c>
      <c r="Z39" s="159"/>
      <c r="AA39" s="156">
        <f t="shared" si="18"/>
        <v>0</v>
      </c>
      <c r="AB39" s="157">
        <f t="shared" si="18"/>
        <v>-494.59200000000004</v>
      </c>
      <c r="AC39" s="157">
        <f t="shared" si="18"/>
        <v>-494.59200000000004</v>
      </c>
      <c r="AD39" s="158">
        <f t="shared" si="18"/>
        <v>-494.59200000000004</v>
      </c>
      <c r="AE39" s="158">
        <f t="shared" si="18"/>
        <v>-494.59200000000004</v>
      </c>
      <c r="AF39" s="159">
        <f t="shared" si="18"/>
        <v>-494.59200000000004</v>
      </c>
      <c r="AG39" s="156">
        <f t="shared" si="19"/>
        <v>494.59200000000004</v>
      </c>
      <c r="AH39" s="156">
        <f t="shared" si="19"/>
        <v>0</v>
      </c>
      <c r="AI39" s="156">
        <f t="shared" si="19"/>
        <v>0</v>
      </c>
      <c r="AJ39" s="158">
        <f t="shared" si="19"/>
        <v>0</v>
      </c>
      <c r="AK39" s="158">
        <f t="shared" si="19"/>
        <v>0</v>
      </c>
      <c r="AL39" s="159">
        <f t="shared" si="19"/>
        <v>0</v>
      </c>
    </row>
    <row r="40" spans="1:38" ht="25">
      <c r="A40" s="115" t="s">
        <v>112</v>
      </c>
      <c r="B40" s="141" t="s">
        <v>115</v>
      </c>
      <c r="C40" s="215"/>
      <c r="D40" s="143" t="s">
        <v>73</v>
      </c>
      <c r="E40" s="141"/>
      <c r="F40" s="157" t="s">
        <v>111</v>
      </c>
      <c r="G40" s="157" t="s">
        <v>111</v>
      </c>
      <c r="H40" s="157" t="s">
        <v>111</v>
      </c>
      <c r="I40" s="158" t="s">
        <v>111</v>
      </c>
      <c r="J40" s="158" t="s">
        <v>111</v>
      </c>
      <c r="K40" s="159" t="s">
        <v>111</v>
      </c>
      <c r="L40" s="159"/>
      <c r="M40" s="156">
        <f>VLOOKUP(Semi!F40,'[2]Elemental Database'!$A$4:$H$252,8,FALSE)</f>
        <v>0</v>
      </c>
      <c r="N40" s="157">
        <f>VLOOKUP(Semi!G40,'[2]Elemental Database'!$A$4:$H$252,8,FALSE)</f>
        <v>0</v>
      </c>
      <c r="O40" s="157">
        <f>VLOOKUP(Semi!H40,'[2]Elemental Database'!$A$4:$H$252,8,FALSE)</f>
        <v>0</v>
      </c>
      <c r="P40" s="158">
        <f>VLOOKUP(Semi!I40,'[2]Elemental Database'!$A$4:$H$252,8,FALSE)</f>
        <v>0</v>
      </c>
      <c r="Q40" s="158">
        <f>VLOOKUP(Semi!J40,'[2]Elemental Database'!$A$4:$H$252,8,FALSE)</f>
        <v>0</v>
      </c>
      <c r="R40" s="159">
        <f>VLOOKUP(Semi!K40,'[2]Elemental Database'!$A$4:$H$252,8,FALSE)</f>
        <v>0</v>
      </c>
      <c r="S40" s="159"/>
      <c r="T40" s="157">
        <f t="shared" si="17"/>
        <v>0</v>
      </c>
      <c r="U40" s="157">
        <f t="shared" si="17"/>
        <v>0</v>
      </c>
      <c r="V40" s="157">
        <f t="shared" si="17"/>
        <v>0</v>
      </c>
      <c r="W40" s="158">
        <f t="shared" si="17"/>
        <v>0</v>
      </c>
      <c r="X40" s="158">
        <f t="shared" si="17"/>
        <v>0</v>
      </c>
      <c r="Y40" s="159">
        <f t="shared" si="17"/>
        <v>0</v>
      </c>
      <c r="Z40" s="159"/>
      <c r="AA40" s="156">
        <f t="shared" si="18"/>
        <v>0</v>
      </c>
      <c r="AB40" s="157">
        <f t="shared" si="18"/>
        <v>0</v>
      </c>
      <c r="AC40" s="157">
        <f t="shared" si="18"/>
        <v>0</v>
      </c>
      <c r="AD40" s="158">
        <f t="shared" si="18"/>
        <v>0</v>
      </c>
      <c r="AE40" s="158">
        <f t="shared" si="18"/>
        <v>0</v>
      </c>
      <c r="AF40" s="159">
        <f t="shared" si="18"/>
        <v>0</v>
      </c>
      <c r="AG40" s="156">
        <f t="shared" si="19"/>
        <v>0</v>
      </c>
      <c r="AH40" s="156">
        <f t="shared" si="19"/>
        <v>0</v>
      </c>
      <c r="AI40" s="156">
        <f t="shared" si="19"/>
        <v>0</v>
      </c>
      <c r="AJ40" s="158">
        <f t="shared" si="19"/>
        <v>0</v>
      </c>
      <c r="AK40" s="158">
        <f t="shared" si="19"/>
        <v>0</v>
      </c>
      <c r="AL40" s="159">
        <f t="shared" si="19"/>
        <v>0</v>
      </c>
    </row>
    <row r="41" spans="1:38">
      <c r="A41" s="115" t="s">
        <v>116</v>
      </c>
      <c r="B41" s="141" t="s">
        <v>117</v>
      </c>
      <c r="C41" s="215"/>
      <c r="D41" s="143" t="s">
        <v>73</v>
      </c>
      <c r="E41" s="141"/>
      <c r="F41" s="157" t="s">
        <v>111</v>
      </c>
      <c r="G41" s="157" t="s">
        <v>111</v>
      </c>
      <c r="H41" s="157" t="s">
        <v>111</v>
      </c>
      <c r="I41" s="158" t="s">
        <v>111</v>
      </c>
      <c r="J41" s="158" t="s">
        <v>111</v>
      </c>
      <c r="K41" s="159" t="s">
        <v>111</v>
      </c>
      <c r="L41" s="159"/>
      <c r="M41" s="156">
        <f>VLOOKUP(Semi!F41,'[2]Elemental Database'!$A$4:$H$252,8,FALSE)</f>
        <v>0</v>
      </c>
      <c r="N41" s="157">
        <f>VLOOKUP(Semi!G41,'[2]Elemental Database'!$A$4:$H$252,8,FALSE)</f>
        <v>0</v>
      </c>
      <c r="O41" s="157">
        <f>VLOOKUP(Semi!H41,'[2]Elemental Database'!$A$4:$H$252,8,FALSE)</f>
        <v>0</v>
      </c>
      <c r="P41" s="158">
        <f>VLOOKUP(Semi!I41,'[2]Elemental Database'!$A$4:$H$252,8,FALSE)</f>
        <v>0</v>
      </c>
      <c r="Q41" s="158">
        <f>VLOOKUP(Semi!J41,'[2]Elemental Database'!$A$4:$H$252,8,FALSE)</f>
        <v>0</v>
      </c>
      <c r="R41" s="159">
        <f>VLOOKUP(Semi!K41,'[2]Elemental Database'!$A$4:$H$252,8,FALSE)</f>
        <v>0</v>
      </c>
      <c r="S41" s="159"/>
      <c r="T41" s="157">
        <f t="shared" si="17"/>
        <v>0</v>
      </c>
      <c r="U41" s="157">
        <f t="shared" si="17"/>
        <v>0</v>
      </c>
      <c r="V41" s="157">
        <f t="shared" si="17"/>
        <v>0</v>
      </c>
      <c r="W41" s="158">
        <f t="shared" si="17"/>
        <v>0</v>
      </c>
      <c r="X41" s="158">
        <f t="shared" si="17"/>
        <v>0</v>
      </c>
      <c r="Y41" s="159">
        <f t="shared" si="17"/>
        <v>0</v>
      </c>
      <c r="Z41" s="159"/>
      <c r="AA41" s="156">
        <f t="shared" si="18"/>
        <v>0</v>
      </c>
      <c r="AB41" s="157">
        <f t="shared" si="18"/>
        <v>0</v>
      </c>
      <c r="AC41" s="157">
        <f t="shared" si="18"/>
        <v>0</v>
      </c>
      <c r="AD41" s="158">
        <f t="shared" si="18"/>
        <v>0</v>
      </c>
      <c r="AE41" s="158">
        <f t="shared" si="18"/>
        <v>0</v>
      </c>
      <c r="AF41" s="159">
        <f>Y41-$T41</f>
        <v>0</v>
      </c>
      <c r="AG41" s="156">
        <f t="shared" si="19"/>
        <v>0</v>
      </c>
      <c r="AH41" s="156">
        <f t="shared" si="19"/>
        <v>0</v>
      </c>
      <c r="AI41" s="156">
        <f t="shared" si="19"/>
        <v>0</v>
      </c>
      <c r="AJ41" s="158">
        <f t="shared" si="19"/>
        <v>0</v>
      </c>
      <c r="AK41" s="158">
        <f t="shared" si="19"/>
        <v>0</v>
      </c>
      <c r="AL41" s="159">
        <f t="shared" si="19"/>
        <v>0</v>
      </c>
    </row>
    <row r="42" spans="1:38" ht="38" thickBot="1">
      <c r="A42" s="115" t="s">
        <v>118</v>
      </c>
      <c r="B42" s="141" t="s">
        <v>119</v>
      </c>
      <c r="C42" s="215">
        <f>C2</f>
        <v>1</v>
      </c>
      <c r="D42" s="143" t="s">
        <v>73</v>
      </c>
      <c r="E42" s="182"/>
      <c r="F42" s="157" t="s">
        <v>111</v>
      </c>
      <c r="G42" s="157" t="s">
        <v>120</v>
      </c>
      <c r="H42" s="157" t="s">
        <v>120</v>
      </c>
      <c r="I42" s="158" t="s">
        <v>120</v>
      </c>
      <c r="J42" s="158" t="s">
        <v>120</v>
      </c>
      <c r="K42" s="159" t="s">
        <v>120</v>
      </c>
      <c r="L42" s="159"/>
      <c r="M42" s="156">
        <f>VLOOKUP(Semi!F42,'[2]Elemental Database'!$A$4:$H$252,8,FALSE)</f>
        <v>0</v>
      </c>
      <c r="N42" s="157">
        <f>VLOOKUP(Semi!G42,'[2]Elemental Database'!$A$4:$H$252,8,FALSE)</f>
        <v>105.10080000000001</v>
      </c>
      <c r="O42" s="157">
        <f>VLOOKUP(Semi!H42,'[2]Elemental Database'!$A$4:$H$252,8,FALSE)</f>
        <v>105.10080000000001</v>
      </c>
      <c r="P42" s="158">
        <f>VLOOKUP(Semi!I42,'[2]Elemental Database'!$A$4:$H$252,8,FALSE)</f>
        <v>105.10080000000001</v>
      </c>
      <c r="Q42" s="158">
        <f>VLOOKUP(Semi!J42,'[2]Elemental Database'!$A$4:$H$252,8,FALSE)</f>
        <v>105.10080000000001</v>
      </c>
      <c r="R42" s="159">
        <f>VLOOKUP(Semi!K42,'[2]Elemental Database'!$A$4:$H$252,8,FALSE)</f>
        <v>105.10080000000001</v>
      </c>
      <c r="S42" s="159"/>
      <c r="T42" s="157">
        <f t="shared" si="17"/>
        <v>0</v>
      </c>
      <c r="U42" s="157">
        <f t="shared" si="17"/>
        <v>105.10080000000001</v>
      </c>
      <c r="V42" s="157">
        <f t="shared" si="17"/>
        <v>105.10080000000001</v>
      </c>
      <c r="W42" s="158">
        <f t="shared" si="17"/>
        <v>105.10080000000001</v>
      </c>
      <c r="X42" s="158">
        <f t="shared" si="17"/>
        <v>105.10080000000001</v>
      </c>
      <c r="Y42" s="159">
        <f t="shared" si="17"/>
        <v>105.10080000000001</v>
      </c>
      <c r="Z42" s="159"/>
      <c r="AA42" s="187">
        <f t="shared" si="18"/>
        <v>0</v>
      </c>
      <c r="AB42" s="188">
        <f t="shared" si="18"/>
        <v>105.10080000000001</v>
      </c>
      <c r="AC42" s="188">
        <f t="shared" si="18"/>
        <v>105.10080000000001</v>
      </c>
      <c r="AD42" s="189">
        <f t="shared" si="18"/>
        <v>105.10080000000001</v>
      </c>
      <c r="AE42" s="189">
        <f t="shared" si="18"/>
        <v>105.10080000000001</v>
      </c>
      <c r="AF42" s="190">
        <f t="shared" si="18"/>
        <v>105.10080000000001</v>
      </c>
      <c r="AG42" s="156">
        <f t="shared" si="19"/>
        <v>-105.10080000000001</v>
      </c>
      <c r="AH42" s="156">
        <f t="shared" si="19"/>
        <v>0</v>
      </c>
      <c r="AI42" s="187">
        <f t="shared" si="19"/>
        <v>0</v>
      </c>
      <c r="AJ42" s="189">
        <f t="shared" si="19"/>
        <v>0</v>
      </c>
      <c r="AK42" s="189">
        <f t="shared" si="19"/>
        <v>0</v>
      </c>
      <c r="AL42" s="190">
        <f t="shared" si="19"/>
        <v>0</v>
      </c>
    </row>
    <row r="43" spans="1:38" ht="13.5" thickBot="1">
      <c r="B43" s="167" t="s">
        <v>97</v>
      </c>
      <c r="C43" s="167"/>
      <c r="D43" s="167"/>
      <c r="E43" s="167"/>
      <c r="F43" s="191"/>
      <c r="G43" s="167"/>
      <c r="H43" s="167"/>
      <c r="I43" s="167"/>
      <c r="J43" s="192"/>
      <c r="K43" s="192"/>
      <c r="L43" s="192"/>
      <c r="M43" s="191"/>
      <c r="N43" s="167"/>
      <c r="O43" s="167"/>
      <c r="P43" s="167"/>
      <c r="Q43" s="167"/>
      <c r="R43" s="167"/>
      <c r="S43" s="192"/>
      <c r="T43" s="193">
        <f>SUM(T36:T42)</f>
        <v>5230.7519999999995</v>
      </c>
      <c r="U43" s="193">
        <f>SUM(U36:U42)</f>
        <v>10206.700800000001</v>
      </c>
      <c r="V43" s="193">
        <f t="shared" ref="V43:W43" si="20">SUM(V36:V42)</f>
        <v>10206.700800000001</v>
      </c>
      <c r="W43" s="193">
        <f t="shared" si="20"/>
        <v>10206.700800000001</v>
      </c>
      <c r="X43" s="194">
        <f>SUM(X36:X42)</f>
        <v>10206.700800000001</v>
      </c>
      <c r="Y43" s="194">
        <f>SUM(Y36:Y42)</f>
        <v>10206.700800000001</v>
      </c>
      <c r="Z43" s="168"/>
      <c r="AA43" s="195">
        <f t="shared" si="18"/>
        <v>0</v>
      </c>
      <c r="AB43" s="195">
        <f t="shared" si="18"/>
        <v>4975.948800000001</v>
      </c>
      <c r="AC43" s="195">
        <f t="shared" si="18"/>
        <v>4975.948800000001</v>
      </c>
      <c r="AD43" s="195">
        <f t="shared" si="18"/>
        <v>4975.948800000001</v>
      </c>
      <c r="AE43" s="196">
        <f t="shared" si="18"/>
        <v>4975.948800000001</v>
      </c>
      <c r="AF43" s="196">
        <f t="shared" si="18"/>
        <v>4975.948800000001</v>
      </c>
      <c r="AG43" s="194"/>
      <c r="AH43" s="194"/>
      <c r="AI43" s="194"/>
      <c r="AJ43" s="194"/>
      <c r="AK43" s="194"/>
      <c r="AL43" s="194"/>
    </row>
    <row r="44" spans="1:38" ht="13.5" thickBot="1">
      <c r="B44" s="167" t="s">
        <v>98</v>
      </c>
      <c r="C44" s="167"/>
      <c r="D44" s="167"/>
      <c r="E44" s="167"/>
      <c r="F44" s="197"/>
      <c r="G44" s="198"/>
      <c r="H44" s="198"/>
      <c r="I44" s="198"/>
      <c r="J44" s="199"/>
      <c r="K44" s="199"/>
      <c r="L44" s="199"/>
      <c r="M44" s="197"/>
      <c r="N44" s="198"/>
      <c r="O44" s="198"/>
      <c r="P44" s="198"/>
      <c r="Q44" s="198"/>
      <c r="R44" s="198"/>
      <c r="S44" s="199"/>
      <c r="T44" s="197"/>
      <c r="U44" s="200">
        <f>U43-$T$43</f>
        <v>4975.948800000001</v>
      </c>
      <c r="V44" s="200">
        <f t="shared" ref="V44:W44" si="21">V43-$T$43</f>
        <v>4975.948800000001</v>
      </c>
      <c r="W44" s="200">
        <f t="shared" si="21"/>
        <v>4975.948800000001</v>
      </c>
      <c r="X44" s="200">
        <f>X43-$T$43</f>
        <v>4975.948800000001</v>
      </c>
      <c r="Y44" s="200">
        <f>Y43-$T$43</f>
        <v>4975.948800000001</v>
      </c>
      <c r="Z44" s="201"/>
      <c r="AA44" s="197">
        <f>SUM(AA36:AA42)</f>
        <v>0</v>
      </c>
      <c r="AB44" s="195">
        <f>SUM(AB36:AB42)</f>
        <v>4975.948800000001</v>
      </c>
      <c r="AC44" s="195">
        <f t="shared" ref="AC44:AL44" si="22">SUM(AC36:AC42)</f>
        <v>4975.948800000001</v>
      </c>
      <c r="AD44" s="195">
        <f t="shared" si="22"/>
        <v>4975.948800000001</v>
      </c>
      <c r="AE44" s="201">
        <f t="shared" si="22"/>
        <v>4975.948800000001</v>
      </c>
      <c r="AF44" s="201">
        <f t="shared" si="22"/>
        <v>4975.948800000001</v>
      </c>
      <c r="AG44" s="200">
        <f t="shared" si="22"/>
        <v>-4975.948800000001</v>
      </c>
      <c r="AH44" s="200">
        <f t="shared" si="22"/>
        <v>0</v>
      </c>
      <c r="AI44" s="200">
        <f t="shared" si="22"/>
        <v>0</v>
      </c>
      <c r="AJ44" s="200">
        <f t="shared" si="22"/>
        <v>0</v>
      </c>
      <c r="AK44" s="200">
        <f t="shared" si="22"/>
        <v>0</v>
      </c>
      <c r="AL44" s="200">
        <f t="shared" si="22"/>
        <v>0</v>
      </c>
    </row>
    <row r="45" spans="1:38">
      <c r="U45" s="157">
        <f>(U44/C37)*'Cost Summary All Resi'!F6</f>
        <v>0</v>
      </c>
    </row>
    <row r="47" spans="1:38" hidden="1"/>
    <row r="48" spans="1:38" hidden="1">
      <c r="G48" s="249" t="s">
        <v>121</v>
      </c>
      <c r="H48" s="249"/>
      <c r="I48" s="249"/>
      <c r="J48" s="249"/>
      <c r="K48" s="249"/>
      <c r="L48" s="249"/>
      <c r="M48" s="249"/>
    </row>
    <row r="49" spans="1:14" hidden="1"/>
    <row r="50" spans="1:14" hidden="1">
      <c r="A50" s="117"/>
      <c r="L50" s="117" t="str">
        <f>F5</f>
        <v>BAU 2021</v>
      </c>
      <c r="M50" s="117" t="str">
        <f>G5</f>
        <v>FHS Part L 2026</v>
      </c>
      <c r="N50" s="117" t="s">
        <v>150</v>
      </c>
    </row>
    <row r="51" spans="1:14" hidden="1">
      <c r="A51" s="117"/>
      <c r="L51" s="157">
        <f>T30</f>
        <v>63049.630151641788</v>
      </c>
      <c r="M51" s="157">
        <f>U30</f>
        <v>63817.417021367553</v>
      </c>
      <c r="N51" s="157">
        <f>V30</f>
        <v>68672.190245653968</v>
      </c>
    </row>
    <row r="52" spans="1:14" hidden="1">
      <c r="A52" s="117"/>
      <c r="F52" s="117" t="str">
        <f>F35</f>
        <v>BAU 2021</v>
      </c>
      <c r="G52" s="157">
        <f>T43</f>
        <v>5230.7519999999995</v>
      </c>
      <c r="H52" s="157"/>
      <c r="I52" s="157"/>
      <c r="L52" s="157">
        <f t="shared" ref="L52:N54" si="23">L$51+$G52</f>
        <v>68280.382151641781</v>
      </c>
      <c r="M52" s="157">
        <f t="shared" si="23"/>
        <v>69048.169021367547</v>
      </c>
      <c r="N52" s="157">
        <f t="shared" si="23"/>
        <v>73902.942245653961</v>
      </c>
    </row>
    <row r="53" spans="1:14" hidden="1">
      <c r="A53" s="117"/>
      <c r="F53" s="117" t="str">
        <f>G35</f>
        <v>FHS Part L 2026</v>
      </c>
      <c r="G53" s="157">
        <f>U43</f>
        <v>10206.700800000001</v>
      </c>
      <c r="H53" s="157"/>
      <c r="I53" s="157"/>
      <c r="L53" s="157">
        <f t="shared" si="23"/>
        <v>73256.330951641794</v>
      </c>
      <c r="M53" s="157">
        <f t="shared" si="23"/>
        <v>74024.117821367559</v>
      </c>
      <c r="N53" s="157">
        <f t="shared" si="23"/>
        <v>78878.891045653974</v>
      </c>
    </row>
    <row r="54" spans="1:14" hidden="1">
      <c r="A54" s="117"/>
      <c r="F54" s="117" t="str">
        <f>H35</f>
        <v>Level 1b
(SHD 15-20)</v>
      </c>
      <c r="G54" s="157">
        <f>X43</f>
        <v>10206.700800000001</v>
      </c>
      <c r="H54" s="157"/>
      <c r="I54" s="157"/>
      <c r="L54" s="157">
        <f t="shared" si="23"/>
        <v>73256.330951641794</v>
      </c>
      <c r="M54" s="157">
        <f t="shared" si="23"/>
        <v>74024.117821367559</v>
      </c>
      <c r="N54" s="157">
        <f t="shared" si="23"/>
        <v>78878.891045653974</v>
      </c>
    </row>
    <row r="55" spans="1:14" hidden="1">
      <c r="A55" s="117"/>
      <c r="G55" s="249" t="s">
        <v>122</v>
      </c>
      <c r="H55" s="249"/>
      <c r="I55" s="249"/>
      <c r="J55" s="249"/>
      <c r="K55" s="249"/>
      <c r="L55" s="249"/>
      <c r="M55" s="249"/>
    </row>
    <row r="56" spans="1:14" hidden="1">
      <c r="A56" s="117"/>
      <c r="F56" s="117" t="e">
        <f>#REF!</f>
        <v>#REF!</v>
      </c>
      <c r="G56" s="202" t="e">
        <f>#REF!</f>
        <v>#REF!</v>
      </c>
      <c r="H56" s="202"/>
      <c r="I56" s="202"/>
    </row>
    <row r="57" spans="1:14" hidden="1">
      <c r="A57" s="117"/>
      <c r="L57" s="117" t="str">
        <f>L50</f>
        <v>BAU 2021</v>
      </c>
      <c r="M57" s="117" t="str">
        <f>M50</f>
        <v>FHS Part L 2026</v>
      </c>
      <c r="N57" s="117" t="str">
        <f>N50</f>
        <v>LP24</v>
      </c>
    </row>
    <row r="58" spans="1:14" hidden="1">
      <c r="A58" s="117"/>
      <c r="L58" s="157" t="e">
        <f>L51*$G$56</f>
        <v>#REF!</v>
      </c>
      <c r="M58" s="157" t="e">
        <f>M51*$G$56</f>
        <v>#REF!</v>
      </c>
      <c r="N58" s="157" t="e">
        <f>N51*G56</f>
        <v>#REF!</v>
      </c>
    </row>
    <row r="59" spans="1:14" hidden="1">
      <c r="A59" s="117"/>
      <c r="F59" s="117" t="str">
        <f>F52</f>
        <v>BAU 2021</v>
      </c>
      <c r="G59" s="157" t="e">
        <f>G52*$G$56</f>
        <v>#REF!</v>
      </c>
      <c r="H59" s="157"/>
      <c r="I59" s="157"/>
      <c r="L59" s="157" t="e">
        <f t="shared" ref="L59:N61" si="24">L$58+$G59</f>
        <v>#REF!</v>
      </c>
      <c r="M59" s="157" t="e">
        <f t="shared" si="24"/>
        <v>#REF!</v>
      </c>
      <c r="N59" s="157" t="e">
        <f t="shared" si="24"/>
        <v>#REF!</v>
      </c>
    </row>
    <row r="60" spans="1:14" hidden="1">
      <c r="A60" s="117"/>
      <c r="F60" s="117" t="str">
        <f>F53</f>
        <v>FHS Part L 2026</v>
      </c>
      <c r="G60" s="157" t="e">
        <f>G53*$G$56</f>
        <v>#REF!</v>
      </c>
      <c r="H60" s="157"/>
      <c r="I60" s="157"/>
      <c r="L60" s="157" t="e">
        <f t="shared" si="24"/>
        <v>#REF!</v>
      </c>
      <c r="M60" s="157" t="e">
        <f t="shared" si="24"/>
        <v>#REF!</v>
      </c>
      <c r="N60" s="157" t="e">
        <f t="shared" si="24"/>
        <v>#REF!</v>
      </c>
    </row>
    <row r="61" spans="1:14" hidden="1">
      <c r="A61" s="117"/>
      <c r="F61" s="117" t="str">
        <f>F54</f>
        <v>Level 1b
(SHD 15-20)</v>
      </c>
      <c r="G61" s="157" t="e">
        <f>G54*$G$56</f>
        <v>#REF!</v>
      </c>
      <c r="H61" s="157"/>
      <c r="I61" s="157"/>
      <c r="L61" s="157" t="e">
        <f t="shared" si="24"/>
        <v>#REF!</v>
      </c>
      <c r="M61" s="157" t="e">
        <f t="shared" si="24"/>
        <v>#REF!</v>
      </c>
      <c r="N61" s="157" t="e">
        <f t="shared" si="24"/>
        <v>#REF!</v>
      </c>
    </row>
    <row r="62" spans="1:14" hidden="1">
      <c r="A62" s="117"/>
      <c r="G62" s="249" t="s">
        <v>123</v>
      </c>
      <c r="H62" s="249"/>
      <c r="I62" s="249"/>
      <c r="J62" s="249"/>
      <c r="K62" s="249"/>
      <c r="L62" s="249"/>
      <c r="M62" s="249"/>
    </row>
    <row r="63" spans="1:14" hidden="1">
      <c r="A63" s="117"/>
      <c r="F63" s="117" t="s">
        <v>124</v>
      </c>
      <c r="G63" s="202"/>
      <c r="H63" s="202"/>
      <c r="I63" s="202"/>
    </row>
    <row r="64" spans="1:14" hidden="1">
      <c r="A64" s="117"/>
      <c r="F64" s="117" t="s">
        <v>125</v>
      </c>
      <c r="G64" s="202"/>
      <c r="H64" s="202"/>
      <c r="I64" s="202"/>
    </row>
    <row r="65" spans="1:18" hidden="1">
      <c r="A65" s="117"/>
      <c r="F65" s="117" t="s">
        <v>126</v>
      </c>
      <c r="G65" s="202"/>
      <c r="H65" s="202"/>
      <c r="I65" s="202"/>
      <c r="Q65" s="203"/>
      <c r="R65" s="203"/>
    </row>
    <row r="66" spans="1:18" hidden="1">
      <c r="A66" s="117"/>
      <c r="L66" s="117" t="str">
        <f>L57</f>
        <v>BAU 2021</v>
      </c>
      <c r="M66" s="117" t="str">
        <f>M57</f>
        <v>FHS Part L 2026</v>
      </c>
      <c r="N66" s="117" t="str">
        <f>N57</f>
        <v>LP24</v>
      </c>
    </row>
    <row r="67" spans="1:18" hidden="1">
      <c r="A67" s="117"/>
      <c r="L67" s="157" t="e">
        <f>L58+(L58*SUM($G$63:$G$65))</f>
        <v>#REF!</v>
      </c>
      <c r="M67" s="157" t="e">
        <f>M58+(M58*SUM($G$63:$G$65))</f>
        <v>#REF!</v>
      </c>
      <c r="N67" s="157" t="e">
        <f>N58+(N58*SUM($G$63:$G$65))</f>
        <v>#REF!</v>
      </c>
    </row>
    <row r="68" spans="1:18" hidden="1">
      <c r="A68" s="117"/>
      <c r="F68" s="117" t="str">
        <f>F59</f>
        <v>BAU 2021</v>
      </c>
      <c r="G68" s="157" t="e">
        <f>G59+(G59*SUM($G$63:$G$65))</f>
        <v>#REF!</v>
      </c>
      <c r="H68" s="157"/>
      <c r="I68" s="157"/>
      <c r="L68" s="157" t="e">
        <f t="shared" ref="L68:M70" si="25">L$67+$G68</f>
        <v>#REF!</v>
      </c>
      <c r="M68" s="157" t="e">
        <f t="shared" si="25"/>
        <v>#REF!</v>
      </c>
      <c r="N68" s="157" t="e">
        <f>N59+(N59*SUM($G$63:$G$65))</f>
        <v>#REF!</v>
      </c>
    </row>
    <row r="69" spans="1:18" hidden="1">
      <c r="A69" s="117"/>
      <c r="F69" s="117" t="str">
        <f>F60</f>
        <v>FHS Part L 2026</v>
      </c>
      <c r="G69" s="157" t="e">
        <f>G60+(G60*SUM($G$63:$G$65))</f>
        <v>#REF!</v>
      </c>
      <c r="H69" s="157"/>
      <c r="I69" s="157"/>
      <c r="L69" s="157" t="e">
        <f t="shared" si="25"/>
        <v>#REF!</v>
      </c>
      <c r="M69" s="157" t="e">
        <f t="shared" si="25"/>
        <v>#REF!</v>
      </c>
      <c r="N69" s="157" t="e">
        <f>N60+(N60*SUM($G$63:$G$65))</f>
        <v>#REF!</v>
      </c>
    </row>
    <row r="70" spans="1:18" hidden="1">
      <c r="A70" s="117"/>
      <c r="C70" s="204" t="s">
        <v>127</v>
      </c>
      <c r="D70" s="205" t="e">
        <f>L68</f>
        <v>#REF!</v>
      </c>
      <c r="F70" s="117" t="str">
        <f>F61</f>
        <v>Level 1b
(SHD 15-20)</v>
      </c>
      <c r="G70" s="157" t="e">
        <f>G61+(G61*SUM($G$63:$G$65))</f>
        <v>#REF!</v>
      </c>
      <c r="H70" s="157"/>
      <c r="I70" s="157"/>
      <c r="L70" s="157" t="e">
        <f t="shared" si="25"/>
        <v>#REF!</v>
      </c>
      <c r="M70" s="157" t="e">
        <f t="shared" si="25"/>
        <v>#REF!</v>
      </c>
      <c r="N70" s="157" t="e">
        <f>N$67+$G70</f>
        <v>#REF!</v>
      </c>
    </row>
    <row r="71" spans="1:18" hidden="1">
      <c r="A71" s="117"/>
      <c r="G71" s="249" t="s">
        <v>128</v>
      </c>
      <c r="H71" s="249"/>
      <c r="I71" s="249"/>
      <c r="J71" s="249"/>
      <c r="K71" s="249"/>
      <c r="L71" s="249"/>
      <c r="M71" s="249"/>
    </row>
    <row r="72" spans="1:18" hidden="1">
      <c r="A72" s="117"/>
      <c r="L72" s="117" t="str">
        <f>L50</f>
        <v>BAU 2021</v>
      </c>
      <c r="M72" s="117" t="str">
        <f>M50</f>
        <v>FHS Part L 2026</v>
      </c>
      <c r="N72" s="117" t="str">
        <f>N50</f>
        <v>LP24</v>
      </c>
    </row>
    <row r="73" spans="1:18" hidden="1">
      <c r="A73" s="117"/>
      <c r="F73" s="117" t="str">
        <f>F52</f>
        <v>BAU 2021</v>
      </c>
      <c r="L73" s="157" t="e">
        <f t="shared" ref="L73:N75" si="26">L68-$D$70</f>
        <v>#REF!</v>
      </c>
      <c r="M73" s="157" t="e">
        <f t="shared" si="26"/>
        <v>#REF!</v>
      </c>
      <c r="N73" s="157" t="e">
        <f t="shared" si="26"/>
        <v>#REF!</v>
      </c>
    </row>
    <row r="74" spans="1:18" hidden="1">
      <c r="A74" s="117"/>
      <c r="F74" s="117" t="str">
        <f>F53</f>
        <v>FHS Part L 2026</v>
      </c>
      <c r="L74" s="157" t="e">
        <f t="shared" si="26"/>
        <v>#REF!</v>
      </c>
      <c r="M74" s="157" t="e">
        <f t="shared" si="26"/>
        <v>#REF!</v>
      </c>
      <c r="N74" s="157" t="e">
        <f t="shared" si="26"/>
        <v>#REF!</v>
      </c>
    </row>
    <row r="75" spans="1:18" hidden="1">
      <c r="A75" s="117"/>
      <c r="F75" s="117" t="str">
        <f>F54</f>
        <v>Level 1b
(SHD 15-20)</v>
      </c>
      <c r="J75" s="157"/>
      <c r="K75" s="157"/>
      <c r="L75" s="157" t="e">
        <f t="shared" si="26"/>
        <v>#REF!</v>
      </c>
      <c r="M75" s="157" t="e">
        <f t="shared" si="26"/>
        <v>#REF!</v>
      </c>
      <c r="N75" s="157" t="e">
        <f t="shared" si="26"/>
        <v>#REF!</v>
      </c>
    </row>
    <row r="76" spans="1:18" hidden="1">
      <c r="A76" s="117"/>
      <c r="G76" s="249" t="s">
        <v>129</v>
      </c>
      <c r="H76" s="249"/>
      <c r="I76" s="249"/>
      <c r="J76" s="249"/>
      <c r="K76" s="249"/>
      <c r="L76" s="249"/>
      <c r="M76" s="249"/>
    </row>
    <row r="77" spans="1:18" hidden="1">
      <c r="A77" s="117"/>
      <c r="L77" s="117" t="str">
        <f>L72</f>
        <v>BAU 2021</v>
      </c>
      <c r="M77" s="117" t="str">
        <f>M72</f>
        <v>FHS Part L 2026</v>
      </c>
      <c r="N77" s="117" t="str">
        <f>N72</f>
        <v>LP24</v>
      </c>
    </row>
    <row r="78" spans="1:18" hidden="1">
      <c r="A78" s="117"/>
      <c r="F78" s="117" t="str">
        <f>F73</f>
        <v>BAU 2021</v>
      </c>
      <c r="L78" s="157" t="e">
        <f t="shared" ref="L78:N80" si="27">L73/$C$2</f>
        <v>#REF!</v>
      </c>
      <c r="M78" s="157" t="e">
        <f t="shared" si="27"/>
        <v>#REF!</v>
      </c>
      <c r="N78" s="157" t="e">
        <f t="shared" si="27"/>
        <v>#REF!</v>
      </c>
    </row>
    <row r="79" spans="1:18" hidden="1">
      <c r="A79" s="117"/>
      <c r="F79" s="117" t="str">
        <f>F74</f>
        <v>FHS Part L 2026</v>
      </c>
      <c r="L79" s="157" t="e">
        <f t="shared" si="27"/>
        <v>#REF!</v>
      </c>
      <c r="M79" s="157" t="e">
        <f t="shared" si="27"/>
        <v>#REF!</v>
      </c>
      <c r="N79" s="157" t="e">
        <f t="shared" si="27"/>
        <v>#REF!</v>
      </c>
    </row>
    <row r="80" spans="1:18" hidden="1">
      <c r="A80" s="117"/>
      <c r="F80" s="117" t="str">
        <f>F75</f>
        <v>Level 1b
(SHD 15-20)</v>
      </c>
      <c r="J80" s="157"/>
      <c r="K80" s="157"/>
      <c r="L80" s="157" t="e">
        <f t="shared" si="27"/>
        <v>#REF!</v>
      </c>
      <c r="M80" s="157" t="e">
        <f t="shared" si="27"/>
        <v>#REF!</v>
      </c>
      <c r="N80" s="157" t="e">
        <f t="shared" si="27"/>
        <v>#REF!</v>
      </c>
    </row>
    <row r="81" hidden="1"/>
    <row r="82" hidden="1"/>
    <row r="83" hidden="1"/>
  </sheetData>
  <mergeCells count="19">
    <mergeCell ref="G48:M48"/>
    <mergeCell ref="G55:M55"/>
    <mergeCell ref="G62:M62"/>
    <mergeCell ref="G71:M71"/>
    <mergeCell ref="G76:M76"/>
    <mergeCell ref="AI34:AL34"/>
    <mergeCell ref="B1:AL1"/>
    <mergeCell ref="B3:AL3"/>
    <mergeCell ref="C4:D4"/>
    <mergeCell ref="F4:K4"/>
    <mergeCell ref="M4:R4"/>
    <mergeCell ref="T4:Y4"/>
    <mergeCell ref="AA4:AF4"/>
    <mergeCell ref="AI4:AL4"/>
    <mergeCell ref="C34:D34"/>
    <mergeCell ref="F34:K34"/>
    <mergeCell ref="M34:R34"/>
    <mergeCell ref="T34:Y34"/>
    <mergeCell ref="AA34:AF34"/>
  </mergeCells>
  <dataValidations count="1">
    <dataValidation type="list" allowBlank="1" showInputMessage="1" showErrorMessage="1" sqref="F36:L42 F6:K29" xr:uid="{5BA3512E-483F-4422-99EB-BDA5FFA0E91D}">
      <formula1>INDIRECT($A6)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80FD6-3923-4A4A-AA73-1AACFE0128A6}">
  <sheetPr>
    <tabColor rgb="FF92D050"/>
  </sheetPr>
  <dimension ref="A1:AL166"/>
  <sheetViews>
    <sheetView workbookViewId="0">
      <selection activeCell="W10" sqref="W10"/>
    </sheetView>
  </sheetViews>
  <sheetFormatPr defaultColWidth="9.1796875" defaultRowHeight="12.5"/>
  <cols>
    <col min="1" max="1" width="12.26953125" style="115" customWidth="1"/>
    <col min="2" max="2" width="20.54296875" style="117" customWidth="1"/>
    <col min="3" max="3" width="14.1796875" style="117" customWidth="1"/>
    <col min="4" max="4" width="13" style="117" customWidth="1"/>
    <col min="5" max="5" width="1.54296875" style="117" customWidth="1"/>
    <col min="6" max="6" width="26" style="117" customWidth="1"/>
    <col min="7" max="8" width="19.54296875" style="117" customWidth="1"/>
    <col min="9" max="9" width="25" style="117" hidden="1" customWidth="1"/>
    <col min="10" max="11" width="26" style="117" hidden="1" customWidth="1"/>
    <col min="12" max="12" width="14.54296875" style="117" customWidth="1"/>
    <col min="13" max="13" width="15.1796875" style="117" customWidth="1"/>
    <col min="14" max="14" width="9.453125" style="117" bestFit="1" customWidth="1"/>
    <col min="15" max="15" width="11.54296875" style="117" customWidth="1"/>
    <col min="16" max="16" width="12.81640625" style="117" hidden="1" customWidth="1"/>
    <col min="17" max="18" width="16.54296875" style="117" hidden="1" customWidth="1"/>
    <col min="19" max="19" width="14.54296875" style="117" customWidth="1"/>
    <col min="20" max="20" width="13" style="117" customWidth="1"/>
    <col min="21" max="22" width="11.26953125" style="117" customWidth="1"/>
    <col min="23" max="23" width="11.26953125" style="117" hidden="1" customWidth="1"/>
    <col min="24" max="25" width="15.54296875" style="117" hidden="1" customWidth="1"/>
    <col min="26" max="26" width="9.1796875" style="117"/>
    <col min="27" max="27" width="11.7265625" style="117" bestFit="1" customWidth="1"/>
    <col min="28" max="29" width="11.453125" style="117" customWidth="1"/>
    <col min="30" max="30" width="11.453125" style="117" hidden="1" customWidth="1"/>
    <col min="31" max="32" width="13.54296875" style="117" hidden="1" customWidth="1"/>
    <col min="33" max="34" width="13.54296875" style="117" customWidth="1"/>
    <col min="35" max="35" width="11.453125" style="117" customWidth="1"/>
    <col min="36" max="36" width="11.7265625" style="117" hidden="1" customWidth="1"/>
    <col min="37" max="37" width="10.453125" style="117" hidden="1" customWidth="1"/>
    <col min="38" max="38" width="0" style="117" hidden="1" customWidth="1"/>
    <col min="39" max="16384" width="9.1796875" style="117"/>
  </cols>
  <sheetData>
    <row r="1" spans="1:38" ht="46.5" customHeight="1">
      <c r="B1" s="248" t="str">
        <f>[2]Contents!B16</f>
        <v>Low-rise block of flats</v>
      </c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/>
      <c r="AB1" s="248"/>
      <c r="AC1" s="248"/>
      <c r="AD1" s="248"/>
      <c r="AE1" s="248"/>
      <c r="AF1" s="248"/>
      <c r="AG1" s="248"/>
      <c r="AH1" s="248"/>
      <c r="AI1" s="248"/>
      <c r="AJ1" s="248"/>
    </row>
    <row r="2" spans="1:38">
      <c r="B2" s="117" t="s">
        <v>14</v>
      </c>
      <c r="C2" s="204">
        <f>'[2]Areas and specs'!G3</f>
        <v>7</v>
      </c>
    </row>
    <row r="3" spans="1:38" ht="13.5" customHeight="1" thickBot="1">
      <c r="B3" s="249" t="s">
        <v>33</v>
      </c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249"/>
      <c r="U3" s="249"/>
      <c r="V3" s="249"/>
      <c r="W3" s="249"/>
      <c r="X3" s="249"/>
      <c r="Y3" s="249"/>
      <c r="Z3" s="249"/>
      <c r="AA3" s="249"/>
      <c r="AB3" s="249"/>
      <c r="AC3" s="249"/>
      <c r="AD3" s="249"/>
      <c r="AE3" s="249"/>
      <c r="AF3" s="249"/>
      <c r="AG3" s="249"/>
      <c r="AH3" s="249"/>
      <c r="AI3" s="249"/>
      <c r="AJ3" s="249"/>
    </row>
    <row r="4" spans="1:38" ht="13.5" customHeight="1" thickBot="1">
      <c r="B4" s="121" t="s">
        <v>34</v>
      </c>
      <c r="C4" s="250" t="s">
        <v>35</v>
      </c>
      <c r="D4" s="251"/>
      <c r="F4" s="250" t="s">
        <v>36</v>
      </c>
      <c r="G4" s="252"/>
      <c r="H4" s="252"/>
      <c r="I4" s="252"/>
      <c r="J4" s="252"/>
      <c r="K4" s="251"/>
      <c r="M4" s="256" t="s">
        <v>37</v>
      </c>
      <c r="N4" s="257"/>
      <c r="O4" s="257"/>
      <c r="P4" s="257"/>
      <c r="Q4" s="257"/>
      <c r="R4" s="258"/>
      <c r="T4" s="250" t="s">
        <v>38</v>
      </c>
      <c r="U4" s="252"/>
      <c r="V4" s="252"/>
      <c r="W4" s="252"/>
      <c r="X4" s="252"/>
      <c r="Y4" s="251"/>
      <c r="AA4" s="250" t="s">
        <v>39</v>
      </c>
      <c r="AB4" s="252"/>
      <c r="AC4" s="252"/>
      <c r="AD4" s="252"/>
      <c r="AE4" s="252"/>
      <c r="AF4" s="251"/>
      <c r="AG4" s="122"/>
      <c r="AH4" s="122"/>
      <c r="AI4" s="250" t="s">
        <v>40</v>
      </c>
      <c r="AJ4" s="252"/>
      <c r="AK4" s="252"/>
      <c r="AL4" s="251"/>
    </row>
    <row r="5" spans="1:38" s="127" customFormat="1" ht="65">
      <c r="A5" s="123"/>
      <c r="B5" s="124"/>
      <c r="C5" s="206" t="s">
        <v>35</v>
      </c>
      <c r="D5" s="126" t="s">
        <v>41</v>
      </c>
      <c r="F5" s="231" t="s">
        <v>134</v>
      </c>
      <c r="G5" s="127" t="str">
        <f>Detached!G5</f>
        <v>FHS Part L 2026</v>
      </c>
      <c r="H5" s="127" t="str">
        <f>Detached!H5</f>
        <v>Level 1b
(SHD 15-20)</v>
      </c>
      <c r="I5" s="129" t="str">
        <f>Detached!I5</f>
        <v>100% TER + 10% TFEE</v>
      </c>
      <c r="J5" s="130" t="str">
        <f>Detached!J5</f>
        <v>100% TER + 10% TFEE + Unregulated</v>
      </c>
      <c r="K5" s="131" t="str">
        <f>Detached!K5</f>
        <v>Level 2
(SHD 20/ EUI 35)</v>
      </c>
      <c r="M5" s="228" t="str">
        <f t="shared" ref="M5:R5" si="0">F5</f>
        <v>BAU 2021</v>
      </c>
      <c r="N5" s="211" t="str">
        <f t="shared" si="0"/>
        <v>FHS Part L 2026</v>
      </c>
      <c r="O5" s="211" t="str">
        <f t="shared" si="0"/>
        <v>Level 1b
(SHD 15-20)</v>
      </c>
      <c r="P5" s="232" t="str">
        <f t="shared" si="0"/>
        <v>100% TER + 10% TFEE</v>
      </c>
      <c r="Q5" s="232" t="str">
        <f t="shared" si="0"/>
        <v>100% TER + 10% TFEE + Unregulated</v>
      </c>
      <c r="R5" s="179" t="str">
        <f t="shared" si="0"/>
        <v>Level 2
(SHD 20/ EUI 35)</v>
      </c>
      <c r="S5" s="135"/>
      <c r="T5" s="228" t="str">
        <f t="shared" ref="T5:Y5" si="1">M5</f>
        <v>BAU 2021</v>
      </c>
      <c r="U5" s="135" t="str">
        <f t="shared" si="1"/>
        <v>FHS Part L 2026</v>
      </c>
      <c r="V5" s="135" t="str">
        <f t="shared" si="1"/>
        <v>Level 1b
(SHD 15-20)</v>
      </c>
      <c r="W5" s="175" t="str">
        <f t="shared" si="1"/>
        <v>100% TER + 10% TFEE</v>
      </c>
      <c r="X5" s="175" t="str">
        <f t="shared" si="1"/>
        <v>100% TER + 10% TFEE + Unregulated</v>
      </c>
      <c r="Y5" s="179" t="str">
        <f t="shared" si="1"/>
        <v>Level 2
(SHD 20/ EUI 35)</v>
      </c>
      <c r="Z5" s="135"/>
      <c r="AA5" s="132" t="str">
        <f t="shared" ref="AA5:AF5" si="2">M5</f>
        <v>BAU 2021</v>
      </c>
      <c r="AB5" s="136" t="str">
        <f t="shared" si="2"/>
        <v>FHS Part L 2026</v>
      </c>
      <c r="AC5" s="136" t="str">
        <f t="shared" si="2"/>
        <v>Level 1b
(SHD 15-20)</v>
      </c>
      <c r="AD5" s="137" t="str">
        <f t="shared" si="2"/>
        <v>100% TER + 10% TFEE</v>
      </c>
      <c r="AE5" s="137" t="str">
        <f t="shared" si="2"/>
        <v>100% TER + 10% TFEE + Unregulated</v>
      </c>
      <c r="AF5" s="179" t="str">
        <f t="shared" si="2"/>
        <v>Level 2
(SHD 20/ EUI 35)</v>
      </c>
      <c r="AG5" s="212" t="str">
        <f t="shared" ref="AG5:AH5" si="3">AA5</f>
        <v>BAU 2021</v>
      </c>
      <c r="AH5" s="212" t="str">
        <f t="shared" si="3"/>
        <v>FHS Part L 2026</v>
      </c>
      <c r="AI5" s="212" t="str">
        <f>AC5</f>
        <v>Level 1b
(SHD 15-20)</v>
      </c>
      <c r="AJ5" s="233" t="str">
        <f>AD5</f>
        <v>100% TER + 10% TFEE</v>
      </c>
      <c r="AK5" s="233" t="str">
        <f>AE5</f>
        <v>100% TER + 10% TFEE + Unregulated</v>
      </c>
      <c r="AL5" s="212" t="str">
        <f>AF5</f>
        <v>Level 2
(SHD 20/ EUI 35)</v>
      </c>
    </row>
    <row r="6" spans="1:38" ht="25">
      <c r="A6" s="115" t="s">
        <v>45</v>
      </c>
      <c r="B6" s="141" t="s">
        <v>45</v>
      </c>
      <c r="C6" s="215">
        <f>'[2]Areas and specs'!G6</f>
        <v>162</v>
      </c>
      <c r="D6" s="143" t="s">
        <v>46</v>
      </c>
      <c r="F6" s="144" t="s">
        <v>47</v>
      </c>
      <c r="G6" s="145" t="s">
        <v>156</v>
      </c>
      <c r="H6" s="145" t="s">
        <v>47</v>
      </c>
      <c r="I6" s="146" t="s">
        <v>48</v>
      </c>
      <c r="J6" s="146" t="s">
        <v>48</v>
      </c>
      <c r="K6" s="147" t="s">
        <v>157</v>
      </c>
      <c r="M6" s="148">
        <f>IFERROR(VLOOKUP(F6,'[2]Elemental Database'!$A$4:$H$252,8,FALSE),0)</f>
        <v>188.78400000000002</v>
      </c>
      <c r="N6" s="149">
        <f>IFERROR(VLOOKUP(G6,'[2]Elemental Database'!$A$4:$H$252,8,FALSE),0)</f>
        <v>180.50399999999999</v>
      </c>
      <c r="O6" s="149">
        <f>IFERROR(VLOOKUP(H6,'[2]Elemental Database'!$A$4:$H$252,8,FALSE),0)</f>
        <v>188.78400000000002</v>
      </c>
      <c r="P6" s="150">
        <f>IFERROR(VLOOKUP(I6,'[2]Elemental Database'!$A$4:$H$252,8,FALSE),0)</f>
        <v>193.20000000000002</v>
      </c>
      <c r="Q6" s="150">
        <f>IFERROR(VLOOKUP(J6,'[2]Elemental Database'!$A$4:$H$252,8,FALSE),0)</f>
        <v>193.20000000000002</v>
      </c>
      <c r="R6" s="151">
        <f>IFERROR(VLOOKUP(K6,'[2]Elemental Database'!$A$4:$H$252,8,FALSE),0)</f>
        <v>235.15199999999999</v>
      </c>
      <c r="S6" s="152"/>
      <c r="T6" s="148">
        <f t="shared" ref="T6:Y20" si="4">M6*$C6</f>
        <v>30583.008000000002</v>
      </c>
      <c r="U6" s="149">
        <f t="shared" si="4"/>
        <v>29241.647999999997</v>
      </c>
      <c r="V6" s="149">
        <f t="shared" si="4"/>
        <v>30583.008000000002</v>
      </c>
      <c r="W6" s="150">
        <f t="shared" si="4"/>
        <v>31298.400000000001</v>
      </c>
      <c r="X6" s="150">
        <f t="shared" si="4"/>
        <v>31298.400000000001</v>
      </c>
      <c r="Y6" s="151">
        <f t="shared" si="4"/>
        <v>38094.623999999996</v>
      </c>
      <c r="Z6" s="152"/>
      <c r="AA6" s="148">
        <f t="shared" ref="AA6:AF21" si="5">T6-$T6</f>
        <v>0</v>
      </c>
      <c r="AB6" s="149">
        <f t="shared" si="5"/>
        <v>-1341.3600000000042</v>
      </c>
      <c r="AC6" s="149">
        <f t="shared" si="5"/>
        <v>0</v>
      </c>
      <c r="AD6" s="150">
        <f t="shared" si="5"/>
        <v>715.39199999999983</v>
      </c>
      <c r="AE6" s="150">
        <f t="shared" si="5"/>
        <v>715.39199999999983</v>
      </c>
      <c r="AF6" s="151">
        <f t="shared" si="5"/>
        <v>7511.6159999999945</v>
      </c>
      <c r="AG6" s="153">
        <f t="shared" ref="AG6:AL27" si="6">T6-$U6</f>
        <v>1341.3600000000042</v>
      </c>
      <c r="AH6" s="153">
        <f t="shared" si="6"/>
        <v>0</v>
      </c>
      <c r="AI6" s="153">
        <f t="shared" si="6"/>
        <v>1341.3600000000042</v>
      </c>
      <c r="AJ6" s="154">
        <f t="shared" si="6"/>
        <v>2056.752000000004</v>
      </c>
      <c r="AK6" s="154">
        <f t="shared" si="6"/>
        <v>2056.752000000004</v>
      </c>
      <c r="AL6" s="153">
        <f t="shared" si="6"/>
        <v>8852.9759999999987</v>
      </c>
    </row>
    <row r="7" spans="1:38" ht="25">
      <c r="A7" s="115" t="s">
        <v>50</v>
      </c>
      <c r="B7" s="141" t="s">
        <v>139</v>
      </c>
      <c r="C7" s="215">
        <f>'[2]Areas and specs'!G7</f>
        <v>632</v>
      </c>
      <c r="D7" s="143" t="s">
        <v>46</v>
      </c>
      <c r="F7" s="156" t="s">
        <v>51</v>
      </c>
      <c r="G7" s="157" t="s">
        <v>51</v>
      </c>
      <c r="H7" s="157" t="s">
        <v>52</v>
      </c>
      <c r="I7" s="158" t="s">
        <v>158</v>
      </c>
      <c r="J7" s="158" t="s">
        <v>158</v>
      </c>
      <c r="K7" s="159" t="s">
        <v>159</v>
      </c>
      <c r="M7" s="160">
        <f>IFERROR(VLOOKUP(F7,'[2]Elemental Database'!$A$4:$H$252,8,FALSE),0)</f>
        <v>272.59967999999998</v>
      </c>
      <c r="N7" s="152">
        <f>IFERROR(VLOOKUP(G7,'[2]Elemental Database'!$A$4:$H$252,8,FALSE),0)</f>
        <v>272.59967999999998</v>
      </c>
      <c r="O7" s="152">
        <f>IFERROR(VLOOKUP(H7,'[2]Elemental Database'!$A$4:$H$252,8,FALSE),0)</f>
        <v>279.27667199999996</v>
      </c>
      <c r="P7" s="161">
        <f>IFERROR(VLOOKUP(I7,'[2]Elemental Database'!$A$4:$H$252,8,FALSE),0)</f>
        <v>597.71122850122845</v>
      </c>
      <c r="Q7" s="161">
        <f>IFERROR(VLOOKUP(J7,'[2]Elemental Database'!$A$4:$H$252,8,FALSE),0)</f>
        <v>597.71122850122845</v>
      </c>
      <c r="R7" s="162">
        <f>IFERROR(VLOOKUP(K7,'[2]Elemental Database'!$A$4:$H$252,8,FALSE),0)</f>
        <v>283.72800000000001</v>
      </c>
      <c r="S7" s="152"/>
      <c r="T7" s="160">
        <f t="shared" si="4"/>
        <v>172282.99776</v>
      </c>
      <c r="U7" s="152">
        <f t="shared" si="4"/>
        <v>172282.99776</v>
      </c>
      <c r="V7" s="152">
        <f t="shared" si="4"/>
        <v>176502.85670399998</v>
      </c>
      <c r="W7" s="161">
        <f t="shared" si="4"/>
        <v>377753.49641277635</v>
      </c>
      <c r="X7" s="161">
        <f t="shared" si="4"/>
        <v>377753.49641277635</v>
      </c>
      <c r="Y7" s="162">
        <f t="shared" si="4"/>
        <v>179316.09600000002</v>
      </c>
      <c r="Z7" s="152"/>
      <c r="AA7" s="160">
        <f t="shared" si="5"/>
        <v>0</v>
      </c>
      <c r="AB7" s="152">
        <f t="shared" si="5"/>
        <v>0</v>
      </c>
      <c r="AC7" s="152">
        <f t="shared" si="5"/>
        <v>4219.8589439999778</v>
      </c>
      <c r="AD7" s="161">
        <f t="shared" si="5"/>
        <v>205470.49865277635</v>
      </c>
      <c r="AE7" s="161">
        <f t="shared" si="5"/>
        <v>205470.49865277635</v>
      </c>
      <c r="AF7" s="162">
        <f t="shared" si="5"/>
        <v>7033.0982400000212</v>
      </c>
      <c r="AG7" s="153">
        <f t="shared" si="6"/>
        <v>0</v>
      </c>
      <c r="AH7" s="153">
        <f t="shared" si="6"/>
        <v>0</v>
      </c>
      <c r="AI7" s="153">
        <f t="shared" si="6"/>
        <v>4219.8589439999778</v>
      </c>
      <c r="AJ7" s="154">
        <f t="shared" si="6"/>
        <v>205470.49865277635</v>
      </c>
      <c r="AK7" s="154">
        <f t="shared" si="6"/>
        <v>205470.49865277635</v>
      </c>
      <c r="AL7" s="153">
        <f t="shared" si="6"/>
        <v>7033.0982400000212</v>
      </c>
    </row>
    <row r="8" spans="1:38">
      <c r="A8" s="115" t="s">
        <v>50</v>
      </c>
      <c r="B8" s="141" t="s">
        <v>54</v>
      </c>
      <c r="C8" s="215">
        <v>0</v>
      </c>
      <c r="D8" s="143" t="s">
        <v>46</v>
      </c>
      <c r="F8" s="156"/>
      <c r="G8" s="157"/>
      <c r="H8" s="157"/>
      <c r="I8" s="158"/>
      <c r="J8" s="158"/>
      <c r="K8" s="159"/>
      <c r="M8" s="160">
        <f>IFERROR(VLOOKUP(F8,'[2]Elemental Database'!$A$4:$H$252,8,FALSE),0)</f>
        <v>0</v>
      </c>
      <c r="N8" s="152">
        <f>IFERROR(VLOOKUP(G8,'[2]Elemental Database'!$A$4:$H$252,8,FALSE),0)</f>
        <v>0</v>
      </c>
      <c r="O8" s="152">
        <f>IFERROR(VLOOKUP(H8,'[2]Elemental Database'!$A$4:$H$252,8,FALSE),0)</f>
        <v>0</v>
      </c>
      <c r="P8" s="161">
        <f>IFERROR(VLOOKUP(I8,'[2]Elemental Database'!$A$4:$H$252,8,FALSE),0)</f>
        <v>0</v>
      </c>
      <c r="Q8" s="161">
        <f>IFERROR(VLOOKUP(J8,'[2]Elemental Database'!$A$4:$H$252,8,FALSE),0)</f>
        <v>0</v>
      </c>
      <c r="R8" s="162">
        <f>IFERROR(VLOOKUP(K8,'[2]Elemental Database'!$A$4:$H$252,8,FALSE),0)</f>
        <v>0</v>
      </c>
      <c r="S8" s="152"/>
      <c r="T8" s="160">
        <f t="shared" si="4"/>
        <v>0</v>
      </c>
      <c r="U8" s="152">
        <f t="shared" si="4"/>
        <v>0</v>
      </c>
      <c r="V8" s="152">
        <f t="shared" si="4"/>
        <v>0</v>
      </c>
      <c r="W8" s="161">
        <f t="shared" si="4"/>
        <v>0</v>
      </c>
      <c r="X8" s="161">
        <f t="shared" si="4"/>
        <v>0</v>
      </c>
      <c r="Y8" s="162">
        <f t="shared" si="4"/>
        <v>0</v>
      </c>
      <c r="Z8" s="152"/>
      <c r="AA8" s="160">
        <f t="shared" si="5"/>
        <v>0</v>
      </c>
      <c r="AB8" s="152">
        <f t="shared" si="5"/>
        <v>0</v>
      </c>
      <c r="AC8" s="152">
        <f t="shared" si="5"/>
        <v>0</v>
      </c>
      <c r="AD8" s="161">
        <f t="shared" si="5"/>
        <v>0</v>
      </c>
      <c r="AE8" s="161">
        <f t="shared" si="5"/>
        <v>0</v>
      </c>
      <c r="AF8" s="162">
        <f t="shared" si="5"/>
        <v>0</v>
      </c>
      <c r="AG8" s="153">
        <f t="shared" si="6"/>
        <v>0</v>
      </c>
      <c r="AH8" s="153">
        <f t="shared" si="6"/>
        <v>0</v>
      </c>
      <c r="AI8" s="153">
        <f t="shared" si="6"/>
        <v>0</v>
      </c>
      <c r="AJ8" s="154">
        <f t="shared" si="6"/>
        <v>0</v>
      </c>
      <c r="AK8" s="154">
        <f t="shared" si="6"/>
        <v>0</v>
      </c>
      <c r="AL8" s="153">
        <f t="shared" si="6"/>
        <v>0</v>
      </c>
    </row>
    <row r="9" spans="1:38">
      <c r="A9" s="115" t="s">
        <v>50</v>
      </c>
      <c r="B9" s="141" t="s">
        <v>55</v>
      </c>
      <c r="C9" s="215">
        <v>0</v>
      </c>
      <c r="D9" s="143" t="s">
        <v>46</v>
      </c>
      <c r="F9" s="156"/>
      <c r="G9" s="157"/>
      <c r="H9" s="157"/>
      <c r="I9" s="158"/>
      <c r="J9" s="158"/>
      <c r="K9" s="159"/>
      <c r="M9" s="160">
        <f>IFERROR(VLOOKUP(F9,'[2]Elemental Database'!$A$4:$H$252,8,FALSE),0)</f>
        <v>0</v>
      </c>
      <c r="N9" s="152">
        <f>IFERROR(VLOOKUP(G9,'[2]Elemental Database'!$A$4:$H$252,8,FALSE),0)</f>
        <v>0</v>
      </c>
      <c r="O9" s="152">
        <f>IFERROR(VLOOKUP(H9,'[2]Elemental Database'!$A$4:$H$252,8,FALSE),0)</f>
        <v>0</v>
      </c>
      <c r="P9" s="161">
        <f>IFERROR(VLOOKUP(I9,'[2]Elemental Database'!$A$4:$H$252,8,FALSE),0)</f>
        <v>0</v>
      </c>
      <c r="Q9" s="161">
        <f>IFERROR(VLOOKUP(J9,'[2]Elemental Database'!$A$4:$H$252,8,FALSE),0)</f>
        <v>0</v>
      </c>
      <c r="R9" s="162">
        <f>IFERROR(VLOOKUP(K9,'[2]Elemental Database'!$A$4:$H$252,8,FALSE),0)</f>
        <v>0</v>
      </c>
      <c r="S9" s="152"/>
      <c r="T9" s="160">
        <f t="shared" si="4"/>
        <v>0</v>
      </c>
      <c r="U9" s="152">
        <f t="shared" si="4"/>
        <v>0</v>
      </c>
      <c r="V9" s="152">
        <f t="shared" si="4"/>
        <v>0</v>
      </c>
      <c r="W9" s="161">
        <v>46272</v>
      </c>
      <c r="X9" s="161">
        <f t="shared" si="4"/>
        <v>0</v>
      </c>
      <c r="Y9" s="162">
        <f t="shared" si="4"/>
        <v>0</v>
      </c>
      <c r="Z9" s="152"/>
      <c r="AA9" s="160">
        <f t="shared" si="5"/>
        <v>0</v>
      </c>
      <c r="AB9" s="152">
        <f t="shared" si="5"/>
        <v>0</v>
      </c>
      <c r="AC9" s="152">
        <f t="shared" si="5"/>
        <v>0</v>
      </c>
      <c r="AD9" s="161">
        <f t="shared" si="5"/>
        <v>46272</v>
      </c>
      <c r="AE9" s="161">
        <f t="shared" si="5"/>
        <v>0</v>
      </c>
      <c r="AF9" s="162">
        <f t="shared" si="5"/>
        <v>0</v>
      </c>
      <c r="AG9" s="153">
        <f t="shared" si="6"/>
        <v>0</v>
      </c>
      <c r="AH9" s="153">
        <f t="shared" si="6"/>
        <v>0</v>
      </c>
      <c r="AI9" s="153">
        <f t="shared" si="6"/>
        <v>0</v>
      </c>
      <c r="AJ9" s="154">
        <f t="shared" si="6"/>
        <v>46272</v>
      </c>
      <c r="AK9" s="154">
        <f t="shared" si="6"/>
        <v>0</v>
      </c>
      <c r="AL9" s="153">
        <f t="shared" si="6"/>
        <v>0</v>
      </c>
    </row>
    <row r="10" spans="1:38">
      <c r="A10" s="115" t="s">
        <v>50</v>
      </c>
      <c r="B10" s="141" t="s">
        <v>56</v>
      </c>
      <c r="C10" s="215">
        <v>0</v>
      </c>
      <c r="D10" s="143" t="s">
        <v>46</v>
      </c>
      <c r="F10" s="156"/>
      <c r="G10" s="157"/>
      <c r="H10" s="157"/>
      <c r="I10" s="158"/>
      <c r="J10" s="158"/>
      <c r="K10" s="159"/>
      <c r="M10" s="160">
        <f>IFERROR(VLOOKUP(F10,'[2]Elemental Database'!$A$4:$H$252,8,FALSE),0)</f>
        <v>0</v>
      </c>
      <c r="N10" s="152">
        <f>IFERROR(VLOOKUP(G10,'[2]Elemental Database'!$A$4:$H$252,8,FALSE),0)</f>
        <v>0</v>
      </c>
      <c r="O10" s="152">
        <f>IFERROR(VLOOKUP(H10,'[2]Elemental Database'!$A$4:$H$252,8,FALSE),0)</f>
        <v>0</v>
      </c>
      <c r="P10" s="161">
        <f>IFERROR(VLOOKUP(I10,'[2]Elemental Database'!$A$4:$H$252,8,FALSE),0)</f>
        <v>0</v>
      </c>
      <c r="Q10" s="161">
        <f>IFERROR(VLOOKUP(J10,'[2]Elemental Database'!$A$4:$H$252,8,FALSE),0)</f>
        <v>0</v>
      </c>
      <c r="R10" s="162">
        <f>IFERROR(VLOOKUP(K10,'[2]Elemental Database'!$A$4:$H$252,8,FALSE),0)</f>
        <v>0</v>
      </c>
      <c r="S10" s="152"/>
      <c r="T10" s="160">
        <f t="shared" si="4"/>
        <v>0</v>
      </c>
      <c r="U10" s="152">
        <f t="shared" si="4"/>
        <v>0</v>
      </c>
      <c r="V10" s="152">
        <f t="shared" si="4"/>
        <v>0</v>
      </c>
      <c r="W10" s="161">
        <f t="shared" si="4"/>
        <v>0</v>
      </c>
      <c r="X10" s="161">
        <f t="shared" si="4"/>
        <v>0</v>
      </c>
      <c r="Y10" s="162">
        <f t="shared" si="4"/>
        <v>0</v>
      </c>
      <c r="Z10" s="152"/>
      <c r="AA10" s="160">
        <f t="shared" si="5"/>
        <v>0</v>
      </c>
      <c r="AB10" s="152">
        <f t="shared" si="5"/>
        <v>0</v>
      </c>
      <c r="AC10" s="152">
        <f t="shared" si="5"/>
        <v>0</v>
      </c>
      <c r="AD10" s="161">
        <f t="shared" si="5"/>
        <v>0</v>
      </c>
      <c r="AE10" s="161">
        <f t="shared" si="5"/>
        <v>0</v>
      </c>
      <c r="AF10" s="162">
        <f t="shared" si="5"/>
        <v>0</v>
      </c>
      <c r="AG10" s="153">
        <f t="shared" si="6"/>
        <v>0</v>
      </c>
      <c r="AH10" s="153">
        <f t="shared" si="6"/>
        <v>0</v>
      </c>
      <c r="AI10" s="153">
        <f t="shared" si="6"/>
        <v>0</v>
      </c>
      <c r="AJ10" s="154">
        <f t="shared" si="6"/>
        <v>0</v>
      </c>
      <c r="AK10" s="154">
        <f t="shared" si="6"/>
        <v>0</v>
      </c>
      <c r="AL10" s="153">
        <f t="shared" si="6"/>
        <v>0</v>
      </c>
    </row>
    <row r="11" spans="1:38" ht="25">
      <c r="A11" s="115" t="s">
        <v>58</v>
      </c>
      <c r="B11" s="141" t="str">
        <f>'[2]Elemental Database'!B37</f>
        <v xml:space="preserve">Roof </v>
      </c>
      <c r="C11" s="215">
        <f>'[2]Areas and specs'!G11</f>
        <v>246</v>
      </c>
      <c r="D11" s="143" t="s">
        <v>46</v>
      </c>
      <c r="F11" s="156" t="s">
        <v>160</v>
      </c>
      <c r="G11" s="157" t="s">
        <v>160</v>
      </c>
      <c r="H11" s="157" t="s">
        <v>160</v>
      </c>
      <c r="I11" s="158" t="s">
        <v>161</v>
      </c>
      <c r="J11" s="158" t="s">
        <v>161</v>
      </c>
      <c r="K11" s="159" t="s">
        <v>162</v>
      </c>
      <c r="M11" s="160">
        <f>IFERROR(VLOOKUP(F11,'[2]Elemental Database'!$A$4:$H$252,8,FALSE),0)</f>
        <v>289.24799999999999</v>
      </c>
      <c r="N11" s="152">
        <f>IFERROR(VLOOKUP(G11,'[2]Elemental Database'!$A$4:$H$252,8,FALSE),0)</f>
        <v>289.24799999999999</v>
      </c>
      <c r="O11" s="152">
        <f>IFERROR(VLOOKUP(H11,'[2]Elemental Database'!$A$4:$H$252,8,FALSE),0)</f>
        <v>289.24799999999999</v>
      </c>
      <c r="P11" s="161">
        <f>IFERROR(VLOOKUP(I11,'[2]Elemental Database'!$A$4:$H$252,8,FALSE),0)</f>
        <v>293.66399999999999</v>
      </c>
      <c r="Q11" s="161">
        <f>IFERROR(VLOOKUP(J11,'[2]Elemental Database'!$A$4:$H$252,8,FALSE),0)</f>
        <v>293.66399999999999</v>
      </c>
      <c r="R11" s="162">
        <f>IFERROR(VLOOKUP(K11,'[2]Elemental Database'!$A$4:$H$252,8,FALSE),0)</f>
        <v>298.08</v>
      </c>
      <c r="S11" s="152"/>
      <c r="T11" s="160">
        <f t="shared" si="4"/>
        <v>71155.008000000002</v>
      </c>
      <c r="U11" s="152">
        <f t="shared" si="4"/>
        <v>71155.008000000002</v>
      </c>
      <c r="V11" s="152">
        <f t="shared" si="4"/>
        <v>71155.008000000002</v>
      </c>
      <c r="W11" s="161">
        <f t="shared" si="4"/>
        <v>72241.343999999997</v>
      </c>
      <c r="X11" s="161">
        <f t="shared" si="4"/>
        <v>72241.343999999997</v>
      </c>
      <c r="Y11" s="162">
        <f t="shared" si="4"/>
        <v>73327.679999999993</v>
      </c>
      <c r="Z11" s="152"/>
      <c r="AA11" s="160">
        <f t="shared" si="5"/>
        <v>0</v>
      </c>
      <c r="AB11" s="152">
        <f t="shared" si="5"/>
        <v>0</v>
      </c>
      <c r="AC11" s="152">
        <f t="shared" si="5"/>
        <v>0</v>
      </c>
      <c r="AD11" s="161">
        <f t="shared" si="5"/>
        <v>1086.3359999999957</v>
      </c>
      <c r="AE11" s="161">
        <f>X11-$T11</f>
        <v>1086.3359999999957</v>
      </c>
      <c r="AF11" s="162">
        <f>Y11-$T11</f>
        <v>2172.6719999999914</v>
      </c>
      <c r="AG11" s="153">
        <f t="shared" si="6"/>
        <v>0</v>
      </c>
      <c r="AH11" s="153">
        <f t="shared" si="6"/>
        <v>0</v>
      </c>
      <c r="AI11" s="153">
        <f t="shared" si="6"/>
        <v>0</v>
      </c>
      <c r="AJ11" s="154">
        <f t="shared" si="6"/>
        <v>1086.3359999999957</v>
      </c>
      <c r="AK11" s="154">
        <f t="shared" si="6"/>
        <v>1086.3359999999957</v>
      </c>
      <c r="AL11" s="153">
        <f t="shared" si="6"/>
        <v>2172.6719999999914</v>
      </c>
    </row>
    <row r="12" spans="1:38">
      <c r="A12" s="115" t="s">
        <v>58</v>
      </c>
      <c r="B12" s="141" t="s">
        <v>62</v>
      </c>
      <c r="C12" s="215">
        <v>0</v>
      </c>
      <c r="D12" s="143" t="s">
        <v>46</v>
      </c>
      <c r="F12" s="156"/>
      <c r="G12" s="157"/>
      <c r="H12" s="157"/>
      <c r="I12" s="158"/>
      <c r="J12" s="158"/>
      <c r="K12" s="159"/>
      <c r="M12" s="160">
        <f>IFERROR(VLOOKUP(F12,'[2]Elemental Database'!$A$4:$H$252,8,FALSE),0)</f>
        <v>0</v>
      </c>
      <c r="N12" s="152">
        <f>IFERROR(VLOOKUP(G12,'[2]Elemental Database'!$A$4:$H$252,8,FALSE),0)</f>
        <v>0</v>
      </c>
      <c r="O12" s="152">
        <f>IFERROR(VLOOKUP(H12,'[2]Elemental Database'!$A$4:$H$252,8,FALSE),0)</f>
        <v>0</v>
      </c>
      <c r="P12" s="161">
        <f>IFERROR(VLOOKUP(I12,'[2]Elemental Database'!$A$4:$H$252,8,FALSE),0)</f>
        <v>0</v>
      </c>
      <c r="Q12" s="161">
        <f>IFERROR(VLOOKUP(J12,'[2]Elemental Database'!$A$4:$H$252,8,FALSE),0)</f>
        <v>0</v>
      </c>
      <c r="R12" s="162">
        <f>IFERROR(VLOOKUP(K12,'[2]Elemental Database'!$A$4:$H$252,8,FALSE),0)</f>
        <v>0</v>
      </c>
      <c r="S12" s="152"/>
      <c r="T12" s="160">
        <f t="shared" si="4"/>
        <v>0</v>
      </c>
      <c r="U12" s="152">
        <f t="shared" si="4"/>
        <v>0</v>
      </c>
      <c r="V12" s="152">
        <f t="shared" si="4"/>
        <v>0</v>
      </c>
      <c r="W12" s="161">
        <f t="shared" si="4"/>
        <v>0</v>
      </c>
      <c r="X12" s="161">
        <f t="shared" si="4"/>
        <v>0</v>
      </c>
      <c r="Y12" s="162">
        <f t="shared" si="4"/>
        <v>0</v>
      </c>
      <c r="Z12" s="152"/>
      <c r="AA12" s="160">
        <f t="shared" si="5"/>
        <v>0</v>
      </c>
      <c r="AB12" s="152">
        <f t="shared" si="5"/>
        <v>0</v>
      </c>
      <c r="AC12" s="152">
        <f t="shared" si="5"/>
        <v>0</v>
      </c>
      <c r="AD12" s="161">
        <f t="shared" si="5"/>
        <v>0</v>
      </c>
      <c r="AE12" s="161">
        <f t="shared" si="5"/>
        <v>0</v>
      </c>
      <c r="AF12" s="162">
        <f t="shared" si="5"/>
        <v>0</v>
      </c>
      <c r="AG12" s="153">
        <f t="shared" si="6"/>
        <v>0</v>
      </c>
      <c r="AH12" s="153">
        <f t="shared" si="6"/>
        <v>0</v>
      </c>
      <c r="AI12" s="153">
        <f t="shared" si="6"/>
        <v>0</v>
      </c>
      <c r="AJ12" s="154">
        <f t="shared" si="6"/>
        <v>0</v>
      </c>
      <c r="AK12" s="154">
        <f t="shared" si="6"/>
        <v>0</v>
      </c>
      <c r="AL12" s="153">
        <f t="shared" si="6"/>
        <v>0</v>
      </c>
    </row>
    <row r="13" spans="1:38">
      <c r="A13" s="115" t="s">
        <v>58</v>
      </c>
      <c r="B13" s="141" t="s">
        <v>63</v>
      </c>
      <c r="C13" s="215">
        <v>0</v>
      </c>
      <c r="D13" s="143" t="s">
        <v>46</v>
      </c>
      <c r="F13" s="156"/>
      <c r="G13" s="157"/>
      <c r="H13" s="157"/>
      <c r="I13" s="158"/>
      <c r="J13" s="158"/>
      <c r="K13" s="159"/>
      <c r="M13" s="160">
        <f>IFERROR(VLOOKUP(F13,'[2]Elemental Database'!$A$4:$H$252,8,FALSE),0)</f>
        <v>0</v>
      </c>
      <c r="N13" s="152">
        <f>IFERROR(VLOOKUP(G13,'[2]Elemental Database'!$A$4:$H$252,8,FALSE),0)</f>
        <v>0</v>
      </c>
      <c r="O13" s="152">
        <f>IFERROR(VLOOKUP(H13,'[2]Elemental Database'!$A$4:$H$252,8,FALSE),0)</f>
        <v>0</v>
      </c>
      <c r="P13" s="161">
        <f>IFERROR(VLOOKUP(I13,'[2]Elemental Database'!$A$4:$H$252,8,FALSE),0)</f>
        <v>0</v>
      </c>
      <c r="Q13" s="161">
        <f>IFERROR(VLOOKUP(J13,'[2]Elemental Database'!$A$4:$H$252,8,FALSE),0)</f>
        <v>0</v>
      </c>
      <c r="R13" s="162">
        <f>IFERROR(VLOOKUP(K13,'[2]Elemental Database'!$A$4:$H$252,8,FALSE),0)</f>
        <v>0</v>
      </c>
      <c r="S13" s="152"/>
      <c r="T13" s="160">
        <f t="shared" si="4"/>
        <v>0</v>
      </c>
      <c r="U13" s="152">
        <f t="shared" si="4"/>
        <v>0</v>
      </c>
      <c r="V13" s="152">
        <f t="shared" si="4"/>
        <v>0</v>
      </c>
      <c r="W13" s="161">
        <f t="shared" si="4"/>
        <v>0</v>
      </c>
      <c r="X13" s="161">
        <f t="shared" si="4"/>
        <v>0</v>
      </c>
      <c r="Y13" s="162">
        <f t="shared" si="4"/>
        <v>0</v>
      </c>
      <c r="Z13" s="152"/>
      <c r="AA13" s="160">
        <f t="shared" si="5"/>
        <v>0</v>
      </c>
      <c r="AB13" s="152">
        <f t="shared" si="5"/>
        <v>0</v>
      </c>
      <c r="AC13" s="152">
        <f t="shared" si="5"/>
        <v>0</v>
      </c>
      <c r="AD13" s="161">
        <f t="shared" si="5"/>
        <v>0</v>
      </c>
      <c r="AE13" s="161">
        <f t="shared" si="5"/>
        <v>0</v>
      </c>
      <c r="AF13" s="162">
        <f t="shared" si="5"/>
        <v>0</v>
      </c>
      <c r="AG13" s="153">
        <f t="shared" si="6"/>
        <v>0</v>
      </c>
      <c r="AH13" s="153">
        <f t="shared" si="6"/>
        <v>0</v>
      </c>
      <c r="AI13" s="153">
        <f t="shared" si="6"/>
        <v>0</v>
      </c>
      <c r="AJ13" s="154">
        <f t="shared" si="6"/>
        <v>0</v>
      </c>
      <c r="AK13" s="154">
        <f t="shared" si="6"/>
        <v>0</v>
      </c>
      <c r="AL13" s="153">
        <f t="shared" si="6"/>
        <v>0</v>
      </c>
    </row>
    <row r="14" spans="1:38" ht="25">
      <c r="A14" s="115" t="s">
        <v>64</v>
      </c>
      <c r="B14" s="141" t="s">
        <v>64</v>
      </c>
      <c r="C14" s="215">
        <f>'[2]Areas and specs'!G15+'[2]Areas and specs'!G16</f>
        <v>159</v>
      </c>
      <c r="D14" s="143" t="s">
        <v>46</v>
      </c>
      <c r="F14" s="156" t="s">
        <v>65</v>
      </c>
      <c r="G14" s="157" t="s">
        <v>65</v>
      </c>
      <c r="H14" s="157" t="s">
        <v>66</v>
      </c>
      <c r="I14" s="158" t="s">
        <v>65</v>
      </c>
      <c r="J14" s="158" t="s">
        <v>65</v>
      </c>
      <c r="K14" s="159" t="s">
        <v>66</v>
      </c>
      <c r="M14" s="160">
        <f>IFERROR(VLOOKUP(F14,'[2]Elemental Database'!$A$4:$H$252,8,FALSE),0)</f>
        <v>430.56</v>
      </c>
      <c r="N14" s="152">
        <f>IFERROR(VLOOKUP(G14,'[2]Elemental Database'!$A$4:$H$252,8,FALSE),0)</f>
        <v>430.56</v>
      </c>
      <c r="O14" s="152">
        <f>IFERROR(VLOOKUP(H14,'[2]Elemental Database'!$A$4:$H$252,8,FALSE),0)</f>
        <v>516.67200000000003</v>
      </c>
      <c r="P14" s="161">
        <f>IFERROR(VLOOKUP(I14,'[2]Elemental Database'!$A$4:$H$252,8,FALSE),0)</f>
        <v>430.56</v>
      </c>
      <c r="Q14" s="161">
        <f>IFERROR(VLOOKUP(J14,'[2]Elemental Database'!$A$4:$H$252,8,FALSE),0)</f>
        <v>430.56</v>
      </c>
      <c r="R14" s="162">
        <f>IFERROR(VLOOKUP(K14,'[2]Elemental Database'!$A$4:$H$252,8,FALSE),0)</f>
        <v>516.67200000000003</v>
      </c>
      <c r="S14" s="152"/>
      <c r="T14" s="160">
        <f t="shared" si="4"/>
        <v>68459.039999999994</v>
      </c>
      <c r="U14" s="152">
        <f t="shared" si="4"/>
        <v>68459.039999999994</v>
      </c>
      <c r="V14" s="152">
        <f t="shared" si="4"/>
        <v>82150.847999999998</v>
      </c>
      <c r="W14" s="161">
        <f t="shared" si="4"/>
        <v>68459.039999999994</v>
      </c>
      <c r="X14" s="161">
        <f t="shared" si="4"/>
        <v>68459.039999999994</v>
      </c>
      <c r="Y14" s="162">
        <f t="shared" si="4"/>
        <v>82150.847999999998</v>
      </c>
      <c r="Z14" s="152"/>
      <c r="AA14" s="160">
        <f t="shared" si="5"/>
        <v>0</v>
      </c>
      <c r="AB14" s="152">
        <f t="shared" si="5"/>
        <v>0</v>
      </c>
      <c r="AC14" s="152">
        <f t="shared" si="5"/>
        <v>13691.808000000005</v>
      </c>
      <c r="AD14" s="161">
        <f t="shared" si="5"/>
        <v>0</v>
      </c>
      <c r="AE14" s="161">
        <f t="shared" si="5"/>
        <v>0</v>
      </c>
      <c r="AF14" s="162">
        <f t="shared" si="5"/>
        <v>13691.808000000005</v>
      </c>
      <c r="AG14" s="153">
        <f t="shared" si="6"/>
        <v>0</v>
      </c>
      <c r="AH14" s="153">
        <f t="shared" si="6"/>
        <v>0</v>
      </c>
      <c r="AI14" s="153">
        <f t="shared" si="6"/>
        <v>13691.808000000005</v>
      </c>
      <c r="AJ14" s="154">
        <f t="shared" si="6"/>
        <v>0</v>
      </c>
      <c r="AK14" s="154">
        <f t="shared" si="6"/>
        <v>0</v>
      </c>
      <c r="AL14" s="153">
        <f t="shared" si="6"/>
        <v>13691.808000000005</v>
      </c>
    </row>
    <row r="15" spans="1:38" ht="25">
      <c r="A15" s="115" t="s">
        <v>67</v>
      </c>
      <c r="B15" s="141" t="s">
        <v>68</v>
      </c>
      <c r="C15" s="215">
        <f>'[2]Areas and specs'!G17</f>
        <v>5.8</v>
      </c>
      <c r="D15" s="143" t="s">
        <v>46</v>
      </c>
      <c r="F15" s="156" t="s">
        <v>69</v>
      </c>
      <c r="G15" s="157" t="s">
        <v>69</v>
      </c>
      <c r="H15" s="157" t="s">
        <v>69</v>
      </c>
      <c r="I15" s="158" t="s">
        <v>69</v>
      </c>
      <c r="J15" s="158" t="s">
        <v>69</v>
      </c>
      <c r="K15" s="159" t="s">
        <v>69</v>
      </c>
      <c r="M15" s="160">
        <f>IFERROR(VLOOKUP(F15,'[2]Elemental Database'!$A$4:$H$252,8,FALSE),0)</f>
        <v>408.48</v>
      </c>
      <c r="N15" s="152">
        <f>IFERROR(VLOOKUP(G15,'[2]Elemental Database'!$A$4:$H$252,8,FALSE),0)</f>
        <v>408.48</v>
      </c>
      <c r="O15" s="152">
        <f>IFERROR(VLOOKUP(H15,'[2]Elemental Database'!$A$4:$H$252,8,FALSE),0)</f>
        <v>408.48</v>
      </c>
      <c r="P15" s="161">
        <f>IFERROR(VLOOKUP(I15,'[2]Elemental Database'!$A$4:$H$252,8,FALSE),0)</f>
        <v>408.48</v>
      </c>
      <c r="Q15" s="161">
        <f>IFERROR(VLOOKUP(J15,'[2]Elemental Database'!$A$4:$H$252,8,FALSE),0)</f>
        <v>408.48</v>
      </c>
      <c r="R15" s="162">
        <f>IFERROR(VLOOKUP(K15,'[2]Elemental Database'!$A$4:$H$252,8,FALSE),0)</f>
        <v>408.48</v>
      </c>
      <c r="S15" s="152"/>
      <c r="T15" s="160">
        <f t="shared" si="4"/>
        <v>2369.1840000000002</v>
      </c>
      <c r="U15" s="152">
        <f t="shared" si="4"/>
        <v>2369.1840000000002</v>
      </c>
      <c r="V15" s="152">
        <f t="shared" si="4"/>
        <v>2369.1840000000002</v>
      </c>
      <c r="W15" s="161">
        <f t="shared" si="4"/>
        <v>2369.1840000000002</v>
      </c>
      <c r="X15" s="161">
        <f t="shared" si="4"/>
        <v>2369.1840000000002</v>
      </c>
      <c r="Y15" s="162">
        <f t="shared" si="4"/>
        <v>2369.1840000000002</v>
      </c>
      <c r="Z15" s="152"/>
      <c r="AA15" s="160">
        <f t="shared" si="5"/>
        <v>0</v>
      </c>
      <c r="AB15" s="152">
        <f t="shared" si="5"/>
        <v>0</v>
      </c>
      <c r="AC15" s="152">
        <f t="shared" si="5"/>
        <v>0</v>
      </c>
      <c r="AD15" s="161">
        <f t="shared" si="5"/>
        <v>0</v>
      </c>
      <c r="AE15" s="161">
        <f t="shared" si="5"/>
        <v>0</v>
      </c>
      <c r="AF15" s="162">
        <f t="shared" si="5"/>
        <v>0</v>
      </c>
      <c r="AG15" s="153">
        <f t="shared" si="6"/>
        <v>0</v>
      </c>
      <c r="AH15" s="153">
        <f t="shared" si="6"/>
        <v>0</v>
      </c>
      <c r="AI15" s="153">
        <f t="shared" si="6"/>
        <v>0</v>
      </c>
      <c r="AJ15" s="154">
        <f t="shared" si="6"/>
        <v>0</v>
      </c>
      <c r="AK15" s="154">
        <f t="shared" si="6"/>
        <v>0</v>
      </c>
      <c r="AL15" s="153">
        <f t="shared" si="6"/>
        <v>0</v>
      </c>
    </row>
    <row r="16" spans="1:38" ht="25">
      <c r="A16" s="115" t="s">
        <v>64</v>
      </c>
      <c r="B16" s="141" t="s">
        <v>70</v>
      </c>
      <c r="C16" s="215">
        <f>'[2]Areas and specs'!G18</f>
        <v>3.2</v>
      </c>
      <c r="D16" s="143" t="s">
        <v>46</v>
      </c>
      <c r="F16" s="156" t="s">
        <v>65</v>
      </c>
      <c r="G16" s="157" t="s">
        <v>65</v>
      </c>
      <c r="H16" s="157" t="s">
        <v>66</v>
      </c>
      <c r="I16" s="158"/>
      <c r="J16" s="158"/>
      <c r="K16" s="159"/>
      <c r="M16" s="160">
        <f>IFERROR(VLOOKUP(F16,'[2]Elemental Database'!$A$4:$H$252,8,FALSE),0)</f>
        <v>430.56</v>
      </c>
      <c r="N16" s="152">
        <f>IFERROR(VLOOKUP(G16,'[2]Elemental Database'!$A$4:$H$252,8,FALSE),0)</f>
        <v>430.56</v>
      </c>
      <c r="O16" s="152">
        <f>IFERROR(VLOOKUP(H16,'[2]Elemental Database'!$A$4:$H$252,8,FALSE),0)</f>
        <v>516.67200000000003</v>
      </c>
      <c r="P16" s="161">
        <f>IFERROR(VLOOKUP(I16,'[2]Elemental Database'!$A$4:$H$252,8,FALSE),0)</f>
        <v>0</v>
      </c>
      <c r="Q16" s="161">
        <f>IFERROR(VLOOKUP(J16,'[2]Elemental Database'!$A$4:$H$252,8,FALSE),0)</f>
        <v>0</v>
      </c>
      <c r="R16" s="162">
        <f>IFERROR(VLOOKUP(K16,'[2]Elemental Database'!$A$4:$H$252,8,FALSE),0)</f>
        <v>0</v>
      </c>
      <c r="S16" s="152"/>
      <c r="T16" s="160">
        <f t="shared" si="4"/>
        <v>1377.7920000000001</v>
      </c>
      <c r="U16" s="152">
        <f t="shared" si="4"/>
        <v>1377.7920000000001</v>
      </c>
      <c r="V16" s="152">
        <f t="shared" si="4"/>
        <v>1653.3504000000003</v>
      </c>
      <c r="W16" s="161">
        <f t="shared" si="4"/>
        <v>0</v>
      </c>
      <c r="X16" s="161">
        <f t="shared" si="4"/>
        <v>0</v>
      </c>
      <c r="Y16" s="162">
        <f t="shared" si="4"/>
        <v>0</v>
      </c>
      <c r="Z16" s="152"/>
      <c r="AA16" s="160">
        <f t="shared" si="5"/>
        <v>0</v>
      </c>
      <c r="AB16" s="152">
        <f t="shared" si="5"/>
        <v>0</v>
      </c>
      <c r="AC16" s="152">
        <f t="shared" si="5"/>
        <v>275.55840000000012</v>
      </c>
      <c r="AD16" s="161">
        <f t="shared" si="5"/>
        <v>-1377.7920000000001</v>
      </c>
      <c r="AE16" s="161">
        <f t="shared" si="5"/>
        <v>-1377.7920000000001</v>
      </c>
      <c r="AF16" s="162">
        <f t="shared" si="5"/>
        <v>-1377.7920000000001</v>
      </c>
      <c r="AG16" s="153">
        <f t="shared" si="6"/>
        <v>0</v>
      </c>
      <c r="AH16" s="153">
        <f t="shared" si="6"/>
        <v>0</v>
      </c>
      <c r="AI16" s="153">
        <f t="shared" si="6"/>
        <v>275.55840000000012</v>
      </c>
      <c r="AJ16" s="154">
        <f t="shared" si="6"/>
        <v>-1377.7920000000001</v>
      </c>
      <c r="AK16" s="154">
        <f t="shared" si="6"/>
        <v>-1377.7920000000001</v>
      </c>
      <c r="AL16" s="153">
        <f t="shared" si="6"/>
        <v>-1377.7920000000001</v>
      </c>
    </row>
    <row r="17" spans="1:38" ht="37.5">
      <c r="A17" s="115" t="s">
        <v>71</v>
      </c>
      <c r="B17" s="141" t="s">
        <v>72</v>
      </c>
      <c r="C17" s="215">
        <f>C2</f>
        <v>7</v>
      </c>
      <c r="D17" s="143" t="s">
        <v>73</v>
      </c>
      <c r="F17" s="156" t="s">
        <v>74</v>
      </c>
      <c r="G17" s="157" t="s">
        <v>74</v>
      </c>
      <c r="H17" s="157" t="s">
        <v>163</v>
      </c>
      <c r="I17" s="158" t="s">
        <v>164</v>
      </c>
      <c r="J17" s="158" t="s">
        <v>164</v>
      </c>
      <c r="K17" s="159" t="s">
        <v>163</v>
      </c>
      <c r="M17" s="160">
        <f>IFERROR(VLOOKUP(F17,'[2]Elemental Database'!$A$4:$H$252,8,FALSE),0)</f>
        <v>0</v>
      </c>
      <c r="N17" s="152">
        <f>IFERROR(VLOOKUP(G17,'[2]Elemental Database'!$A$4:$H$252,8,FALSE),0)</f>
        <v>0</v>
      </c>
      <c r="O17" s="152">
        <f>IFERROR(VLOOKUP(H17,'[2]Elemental Database'!$A$4:$H$252,8,FALSE),0)</f>
        <v>409.42628571428571</v>
      </c>
      <c r="P17" s="161">
        <f>IFERROR(VLOOKUP(I17,'[2]Elemental Database'!$A$4:$H$252,8,FALSE),0)</f>
        <v>204.71314285714286</v>
      </c>
      <c r="Q17" s="161">
        <f>IFERROR(VLOOKUP(J17,'[2]Elemental Database'!$A$4:$H$252,8,FALSE),0)</f>
        <v>204.71314285714286</v>
      </c>
      <c r="R17" s="162">
        <f>IFERROR(VLOOKUP(K17,'[2]Elemental Database'!$A$4:$H$252,8,FALSE),0)</f>
        <v>409.42628571428571</v>
      </c>
      <c r="S17" s="152"/>
      <c r="T17" s="160">
        <f t="shared" si="4"/>
        <v>0</v>
      </c>
      <c r="U17" s="152">
        <f t="shared" si="4"/>
        <v>0</v>
      </c>
      <c r="V17" s="152">
        <f t="shared" si="4"/>
        <v>2865.9839999999999</v>
      </c>
      <c r="W17" s="161">
        <f t="shared" si="4"/>
        <v>1432.992</v>
      </c>
      <c r="X17" s="161">
        <f>Q17*$C17</f>
        <v>1432.992</v>
      </c>
      <c r="Y17" s="162">
        <f>R17*$C17</f>
        <v>2865.9839999999999</v>
      </c>
      <c r="Z17" s="152"/>
      <c r="AA17" s="160">
        <f t="shared" si="5"/>
        <v>0</v>
      </c>
      <c r="AB17" s="152">
        <f t="shared" si="5"/>
        <v>0</v>
      </c>
      <c r="AC17" s="152">
        <f t="shared" si="5"/>
        <v>2865.9839999999999</v>
      </c>
      <c r="AD17" s="161">
        <f t="shared" si="5"/>
        <v>1432.992</v>
      </c>
      <c r="AE17" s="161">
        <f>X17-$T17</f>
        <v>1432.992</v>
      </c>
      <c r="AF17" s="162">
        <f>Y17-$T17</f>
        <v>2865.9839999999999</v>
      </c>
      <c r="AG17" s="153">
        <f t="shared" si="6"/>
        <v>0</v>
      </c>
      <c r="AH17" s="153">
        <f t="shared" si="6"/>
        <v>0</v>
      </c>
      <c r="AI17" s="153">
        <f t="shared" si="6"/>
        <v>2865.9839999999999</v>
      </c>
      <c r="AJ17" s="154">
        <f t="shared" si="6"/>
        <v>1432.992</v>
      </c>
      <c r="AK17" s="154">
        <f t="shared" si="6"/>
        <v>1432.992</v>
      </c>
      <c r="AL17" s="153">
        <f t="shared" si="6"/>
        <v>2865.9839999999999</v>
      </c>
    </row>
    <row r="18" spans="1:38" ht="50">
      <c r="A18" s="115" t="s">
        <v>77</v>
      </c>
      <c r="B18" s="141" t="s">
        <v>78</v>
      </c>
      <c r="C18" s="215">
        <f>C2</f>
        <v>7</v>
      </c>
      <c r="D18" s="143" t="s">
        <v>73</v>
      </c>
      <c r="F18" s="156" t="s">
        <v>165</v>
      </c>
      <c r="G18" s="157" t="s">
        <v>165</v>
      </c>
      <c r="H18" s="157" t="s">
        <v>80</v>
      </c>
      <c r="I18" s="158" t="s">
        <v>165</v>
      </c>
      <c r="J18" s="158" t="s">
        <v>165</v>
      </c>
      <c r="K18" s="159" t="s">
        <v>80</v>
      </c>
      <c r="M18" s="160">
        <f>IFERROR(VLOOKUP(F18,'[2]Elemental Database'!$A$4:$H$252,8,FALSE),0)</f>
        <v>662.40000000000009</v>
      </c>
      <c r="N18" s="152">
        <f>IFERROR(VLOOKUP(G18,'[2]Elemental Database'!$A$4:$H$252,8,FALSE),0)</f>
        <v>662.40000000000009</v>
      </c>
      <c r="O18" s="152">
        <f>IFERROR(VLOOKUP(H18,'[2]Elemental Database'!$A$4:$H$252,8,FALSE),0)</f>
        <v>1360.1280000000002</v>
      </c>
      <c r="P18" s="161">
        <f>IFERROR(VLOOKUP(I18,'[2]Elemental Database'!$A$4:$H$252,8,FALSE),0)</f>
        <v>662.40000000000009</v>
      </c>
      <c r="Q18" s="161">
        <f>IFERROR(VLOOKUP(J18,'[2]Elemental Database'!$A$4:$H$252,8,FALSE),0)</f>
        <v>662.40000000000009</v>
      </c>
      <c r="R18" s="162">
        <f>IFERROR(VLOOKUP(K18,'[2]Elemental Database'!$A$4:$H$252,8,FALSE),0)</f>
        <v>1360.1280000000002</v>
      </c>
      <c r="S18" s="152"/>
      <c r="T18" s="160">
        <f t="shared" si="4"/>
        <v>4636.8000000000011</v>
      </c>
      <c r="U18" s="152">
        <f t="shared" si="4"/>
        <v>4636.8000000000011</v>
      </c>
      <c r="V18" s="152">
        <f t="shared" si="4"/>
        <v>9520.8960000000006</v>
      </c>
      <c r="W18" s="161">
        <f t="shared" si="4"/>
        <v>4636.8000000000011</v>
      </c>
      <c r="X18" s="161">
        <f t="shared" si="4"/>
        <v>4636.8000000000011</v>
      </c>
      <c r="Y18" s="162">
        <f t="shared" si="4"/>
        <v>9520.8960000000006</v>
      </c>
      <c r="Z18" s="152"/>
      <c r="AA18" s="160">
        <f t="shared" si="5"/>
        <v>0</v>
      </c>
      <c r="AB18" s="152">
        <f t="shared" si="5"/>
        <v>0</v>
      </c>
      <c r="AC18" s="152">
        <f t="shared" si="5"/>
        <v>4884.0959999999995</v>
      </c>
      <c r="AD18" s="161">
        <f t="shared" si="5"/>
        <v>0</v>
      </c>
      <c r="AE18" s="161">
        <f t="shared" si="5"/>
        <v>0</v>
      </c>
      <c r="AF18" s="162">
        <f t="shared" si="5"/>
        <v>4884.0959999999995</v>
      </c>
      <c r="AG18" s="153">
        <f t="shared" si="6"/>
        <v>0</v>
      </c>
      <c r="AH18" s="153">
        <f t="shared" si="6"/>
        <v>0</v>
      </c>
      <c r="AI18" s="153">
        <f t="shared" si="6"/>
        <v>4884.0959999999995</v>
      </c>
      <c r="AJ18" s="154">
        <f t="shared" si="6"/>
        <v>0</v>
      </c>
      <c r="AK18" s="154">
        <f t="shared" si="6"/>
        <v>0</v>
      </c>
      <c r="AL18" s="153">
        <f t="shared" si="6"/>
        <v>4884.0959999999995</v>
      </c>
    </row>
    <row r="19" spans="1:38" ht="25">
      <c r="A19" s="115" t="s">
        <v>81</v>
      </c>
      <c r="B19" s="141" t="s">
        <v>82</v>
      </c>
      <c r="C19" s="215">
        <f>'[2]Areas and specs'!G5</f>
        <v>649</v>
      </c>
      <c r="D19" s="143" t="str">
        <f>D20</f>
        <v>m2</v>
      </c>
      <c r="F19" s="156" t="s">
        <v>83</v>
      </c>
      <c r="G19" s="157" t="s">
        <v>83</v>
      </c>
      <c r="H19" s="157" t="s">
        <v>166</v>
      </c>
      <c r="I19" s="158" t="s">
        <v>83</v>
      </c>
      <c r="J19" s="158" t="s">
        <v>83</v>
      </c>
      <c r="K19" s="159" t="s">
        <v>166</v>
      </c>
      <c r="M19" s="160">
        <f>IFERROR(VLOOKUP(F19,'[2]Elemental Database'!$A$4:$H$252,8,FALSE),0)</f>
        <v>0</v>
      </c>
      <c r="N19" s="152">
        <f>IFERROR(VLOOKUP(G19,'[2]Elemental Database'!$A$4:$H$252,8,FALSE),0)</f>
        <v>0</v>
      </c>
      <c r="O19" s="152">
        <f>IFERROR(VLOOKUP(H19,'[2]Elemental Database'!$A$4:$H$252,8,FALSE),0)</f>
        <v>24.288</v>
      </c>
      <c r="P19" s="161">
        <f>IFERROR(VLOOKUP(I19,'[2]Elemental Database'!$A$4:$H$252,8,FALSE),0)</f>
        <v>0</v>
      </c>
      <c r="Q19" s="161">
        <f>IFERROR(VLOOKUP(J19,'[2]Elemental Database'!$A$4:$H$252,8,FALSE),0)</f>
        <v>0</v>
      </c>
      <c r="R19" s="162">
        <f>IFERROR(VLOOKUP(K19,'[2]Elemental Database'!$A$4:$H$252,8,FALSE),0)</f>
        <v>24.288</v>
      </c>
      <c r="S19" s="152"/>
      <c r="T19" s="160">
        <f t="shared" si="4"/>
        <v>0</v>
      </c>
      <c r="U19" s="152">
        <f t="shared" si="4"/>
        <v>0</v>
      </c>
      <c r="V19" s="152">
        <f t="shared" si="4"/>
        <v>15762.912</v>
      </c>
      <c r="W19" s="161">
        <f t="shared" si="4"/>
        <v>0</v>
      </c>
      <c r="X19" s="161">
        <f t="shared" si="4"/>
        <v>0</v>
      </c>
      <c r="Y19" s="162">
        <f t="shared" si="4"/>
        <v>15762.912</v>
      </c>
      <c r="Z19" s="152"/>
      <c r="AA19" s="160">
        <f t="shared" si="5"/>
        <v>0</v>
      </c>
      <c r="AB19" s="152">
        <f t="shared" si="5"/>
        <v>0</v>
      </c>
      <c r="AC19" s="152">
        <f t="shared" si="5"/>
        <v>15762.912</v>
      </c>
      <c r="AD19" s="161">
        <f t="shared" si="5"/>
        <v>0</v>
      </c>
      <c r="AE19" s="161">
        <f t="shared" si="5"/>
        <v>0</v>
      </c>
      <c r="AF19" s="162">
        <f t="shared" si="5"/>
        <v>15762.912</v>
      </c>
      <c r="AG19" s="153">
        <f t="shared" si="6"/>
        <v>0</v>
      </c>
      <c r="AH19" s="153">
        <f t="shared" si="6"/>
        <v>0</v>
      </c>
      <c r="AI19" s="153">
        <f t="shared" si="6"/>
        <v>15762.912</v>
      </c>
      <c r="AJ19" s="154">
        <f t="shared" si="6"/>
        <v>0</v>
      </c>
      <c r="AK19" s="154">
        <f t="shared" si="6"/>
        <v>0</v>
      </c>
      <c r="AL19" s="153">
        <f t="shared" si="6"/>
        <v>15762.912</v>
      </c>
    </row>
    <row r="20" spans="1:38" ht="50">
      <c r="A20" s="115" t="s">
        <v>86</v>
      </c>
      <c r="B20" s="141" t="s">
        <v>86</v>
      </c>
      <c r="C20" s="215">
        <f>'[2]Areas and specs'!G5</f>
        <v>649</v>
      </c>
      <c r="D20" s="143" t="s">
        <v>46</v>
      </c>
      <c r="F20" s="156" t="s">
        <v>87</v>
      </c>
      <c r="G20" s="157" t="s">
        <v>167</v>
      </c>
      <c r="H20" s="157" t="s">
        <v>168</v>
      </c>
      <c r="I20" s="158" t="s">
        <v>90</v>
      </c>
      <c r="J20" s="158" t="s">
        <v>90</v>
      </c>
      <c r="K20" s="159" t="s">
        <v>168</v>
      </c>
      <c r="M20" s="160">
        <f>IFERROR(VLOOKUP(F20,'[2]Elemental Database'!$A$4:$H$252,8,FALSE),0)</f>
        <v>0</v>
      </c>
      <c r="N20" s="152">
        <f>IFERROR(VLOOKUP(G20,'[2]Elemental Database'!$A$4:$H$252,8,FALSE),0)</f>
        <v>0.23981015029768094</v>
      </c>
      <c r="O20" s="152">
        <f>IFERROR(VLOOKUP(H20,'[2]Elemental Database'!$A$4:$H$252,8,FALSE),0)</f>
        <v>4.8821982597110614</v>
      </c>
      <c r="P20" s="161">
        <f>IFERROR(VLOOKUP(I20,'[2]Elemental Database'!$A$4:$H$252,8,FALSE),0)</f>
        <v>0</v>
      </c>
      <c r="Q20" s="161">
        <f>IFERROR(VLOOKUP(J20,'[2]Elemental Database'!$A$4:$H$252,8,FALSE),0)</f>
        <v>0</v>
      </c>
      <c r="R20" s="162">
        <f>IFERROR(VLOOKUP(K20,'[2]Elemental Database'!$A$4:$H$252,8,FALSE),0)</f>
        <v>4.8821982597110614</v>
      </c>
      <c r="S20" s="152"/>
      <c r="T20" s="160">
        <f t="shared" si="4"/>
        <v>0</v>
      </c>
      <c r="U20" s="152">
        <f t="shared" si="4"/>
        <v>155.63678754319491</v>
      </c>
      <c r="V20" s="152">
        <f t="shared" si="4"/>
        <v>3168.5466705524786</v>
      </c>
      <c r="W20" s="161">
        <f t="shared" si="4"/>
        <v>0</v>
      </c>
      <c r="X20" s="161">
        <f t="shared" si="4"/>
        <v>0</v>
      </c>
      <c r="Y20" s="162">
        <f t="shared" si="4"/>
        <v>3168.5466705524786</v>
      </c>
      <c r="Z20" s="152"/>
      <c r="AA20" s="160">
        <f t="shared" si="5"/>
        <v>0</v>
      </c>
      <c r="AB20" s="152">
        <f t="shared" si="5"/>
        <v>155.63678754319491</v>
      </c>
      <c r="AC20" s="152">
        <f t="shared" si="5"/>
        <v>3168.5466705524786</v>
      </c>
      <c r="AD20" s="161">
        <f t="shared" si="5"/>
        <v>0</v>
      </c>
      <c r="AE20" s="161">
        <f t="shared" si="5"/>
        <v>0</v>
      </c>
      <c r="AF20" s="162">
        <f t="shared" si="5"/>
        <v>3168.5466705524786</v>
      </c>
      <c r="AG20" s="153">
        <f t="shared" si="6"/>
        <v>-155.63678754319491</v>
      </c>
      <c r="AH20" s="153">
        <f t="shared" si="6"/>
        <v>0</v>
      </c>
      <c r="AI20" s="153">
        <f t="shared" si="6"/>
        <v>3012.9098830092839</v>
      </c>
      <c r="AJ20" s="154">
        <f t="shared" si="6"/>
        <v>-155.63678754319491</v>
      </c>
      <c r="AK20" s="154">
        <f t="shared" si="6"/>
        <v>-155.63678754319491</v>
      </c>
      <c r="AL20" s="153">
        <f t="shared" si="6"/>
        <v>3012.9098830092839</v>
      </c>
    </row>
    <row r="21" spans="1:38" hidden="1">
      <c r="B21" s="141" t="s">
        <v>91</v>
      </c>
      <c r="C21" s="215"/>
      <c r="D21" s="143" t="s">
        <v>73</v>
      </c>
      <c r="F21" s="156"/>
      <c r="G21" s="157"/>
      <c r="H21" s="157"/>
      <c r="I21" s="158"/>
      <c r="J21" s="158"/>
      <c r="K21" s="159"/>
      <c r="M21" s="160" t="e">
        <f>VLOOKUP('Low rise'!F21,'[2]Elemental Database'!$A$4:$H$252,8,FALSE)</f>
        <v>#N/A</v>
      </c>
      <c r="N21" s="152" t="e">
        <f>VLOOKUP('Low rise'!G21,'[2]Elemental Database'!$A$4:$H$252,8,FALSE)</f>
        <v>#N/A</v>
      </c>
      <c r="O21" s="152" t="e">
        <f>VLOOKUP('Low rise'!H21,'[2]Elemental Database'!$A$4:$H$252,8,FALSE)</f>
        <v>#N/A</v>
      </c>
      <c r="P21" s="161" t="e">
        <f>VLOOKUP('Low rise'!I21,'[2]Elemental Database'!$A$4:$H$252,8,FALSE)</f>
        <v>#N/A</v>
      </c>
      <c r="Q21" s="161" t="e">
        <f>VLOOKUP('Low rise'!J21,'[2]Elemental Database'!$A$4:$H$252,8,FALSE)</f>
        <v>#N/A</v>
      </c>
      <c r="R21" s="162" t="e">
        <f>VLOOKUP('Low rise'!K21,'[2]Elemental Database'!$A$4:$H$252,8,FALSE)</f>
        <v>#N/A</v>
      </c>
      <c r="S21" s="152"/>
      <c r="T21" s="160"/>
      <c r="U21" s="152"/>
      <c r="V21" s="152"/>
      <c r="W21" s="161"/>
      <c r="X21" s="161"/>
      <c r="Y21" s="162"/>
      <c r="Z21" s="152"/>
      <c r="AA21" s="160">
        <f t="shared" si="5"/>
        <v>0</v>
      </c>
      <c r="AB21" s="152">
        <f t="shared" si="5"/>
        <v>0</v>
      </c>
      <c r="AC21" s="152">
        <f t="shared" si="5"/>
        <v>0</v>
      </c>
      <c r="AD21" s="161">
        <f t="shared" si="5"/>
        <v>0</v>
      </c>
      <c r="AE21" s="161">
        <f t="shared" si="5"/>
        <v>0</v>
      </c>
      <c r="AF21" s="162">
        <f t="shared" si="5"/>
        <v>0</v>
      </c>
      <c r="AG21" s="153">
        <f t="shared" si="6"/>
        <v>0</v>
      </c>
      <c r="AH21" s="153">
        <f t="shared" si="6"/>
        <v>0</v>
      </c>
      <c r="AI21" s="153">
        <f t="shared" si="6"/>
        <v>0</v>
      </c>
      <c r="AJ21" s="154">
        <f t="shared" si="6"/>
        <v>0</v>
      </c>
      <c r="AK21" s="154">
        <f t="shared" si="6"/>
        <v>0</v>
      </c>
      <c r="AL21" s="153">
        <f t="shared" si="6"/>
        <v>0</v>
      </c>
    </row>
    <row r="22" spans="1:38" ht="37.5">
      <c r="A22" s="115" t="s">
        <v>92</v>
      </c>
      <c r="B22" s="141" t="s">
        <v>93</v>
      </c>
      <c r="C22" s="215">
        <v>1</v>
      </c>
      <c r="D22" s="143" t="s">
        <v>73</v>
      </c>
      <c r="F22" s="156" t="s">
        <v>94</v>
      </c>
      <c r="G22" s="157" t="s">
        <v>94</v>
      </c>
      <c r="H22" s="157" t="s">
        <v>94</v>
      </c>
      <c r="I22" s="158" t="s">
        <v>94</v>
      </c>
      <c r="J22" s="158" t="s">
        <v>94</v>
      </c>
      <c r="K22" s="159" t="s">
        <v>94</v>
      </c>
      <c r="M22" s="160">
        <f>IFERROR(VLOOKUP(F22,'[2]Elemental Database'!$A$4:$H$252,8,FALSE),0)</f>
        <v>1329.5373134328358</v>
      </c>
      <c r="N22" s="152">
        <f>IFERROR(VLOOKUP(G22,'[2]Elemental Database'!$A$4:$H$252,8,FALSE),0)</f>
        <v>1329.5373134328358</v>
      </c>
      <c r="O22" s="152">
        <f>IFERROR(VLOOKUP(H22,'[2]Elemental Database'!$A$4:$H$252,8,FALSE),0)</f>
        <v>1329.5373134328358</v>
      </c>
      <c r="P22" s="161">
        <f>IFERROR(VLOOKUP(I22,'[2]Elemental Database'!$A$4:$H$252,8,FALSE),0)</f>
        <v>1329.5373134328358</v>
      </c>
      <c r="Q22" s="161">
        <f>IFERROR(VLOOKUP(J22,'[2]Elemental Database'!$A$4:$H$252,8,FALSE),0)</f>
        <v>1329.5373134328358</v>
      </c>
      <c r="R22" s="162">
        <f>IFERROR(VLOOKUP(K22,'[2]Elemental Database'!$A$4:$H$252,8,FALSE),0)</f>
        <v>1329.5373134328358</v>
      </c>
      <c r="S22" s="152"/>
      <c r="T22" s="160">
        <f t="shared" ref="T22:Y27" si="7">M22*$C22</f>
        <v>1329.5373134328358</v>
      </c>
      <c r="U22" s="152">
        <f t="shared" si="7"/>
        <v>1329.5373134328358</v>
      </c>
      <c r="V22" s="152">
        <f t="shared" si="7"/>
        <v>1329.5373134328358</v>
      </c>
      <c r="W22" s="161">
        <f t="shared" si="7"/>
        <v>1329.5373134328358</v>
      </c>
      <c r="X22" s="161">
        <f t="shared" si="7"/>
        <v>1329.5373134328358</v>
      </c>
      <c r="Y22" s="162">
        <f t="shared" si="7"/>
        <v>1329.5373134328358</v>
      </c>
      <c r="Z22" s="152"/>
      <c r="AA22" s="160">
        <f t="shared" ref="AA22:AF27" si="8">T22-$T22</f>
        <v>0</v>
      </c>
      <c r="AB22" s="152">
        <f t="shared" si="8"/>
        <v>0</v>
      </c>
      <c r="AC22" s="152">
        <f t="shared" si="8"/>
        <v>0</v>
      </c>
      <c r="AD22" s="161">
        <f t="shared" si="8"/>
        <v>0</v>
      </c>
      <c r="AE22" s="161">
        <f t="shared" si="8"/>
        <v>0</v>
      </c>
      <c r="AF22" s="162">
        <f t="shared" si="8"/>
        <v>0</v>
      </c>
      <c r="AG22" s="153">
        <f t="shared" si="6"/>
        <v>0</v>
      </c>
      <c r="AH22" s="153">
        <f t="shared" si="6"/>
        <v>0</v>
      </c>
      <c r="AI22" s="153">
        <f t="shared" si="6"/>
        <v>0</v>
      </c>
      <c r="AJ22" s="154">
        <f t="shared" si="6"/>
        <v>0</v>
      </c>
      <c r="AK22" s="154">
        <f t="shared" si="6"/>
        <v>0</v>
      </c>
      <c r="AL22" s="153">
        <f t="shared" si="6"/>
        <v>0</v>
      </c>
    </row>
    <row r="23" spans="1:38" ht="25">
      <c r="A23" s="115" t="s">
        <v>92</v>
      </c>
      <c r="B23" s="141" t="str">
        <f>Detached!B23</f>
        <v>Photovoltaic array variable Part L 2021</v>
      </c>
      <c r="C23" s="165">
        <v>7.6</v>
      </c>
      <c r="D23" s="143" t="s">
        <v>95</v>
      </c>
      <c r="F23" s="156" t="s">
        <v>96</v>
      </c>
      <c r="G23" s="157"/>
      <c r="H23" s="157"/>
      <c r="I23" s="158"/>
      <c r="J23" s="158"/>
      <c r="K23" s="159"/>
      <c r="M23" s="160">
        <f>IFERROR(VLOOKUP(F23,'[2]Elemental Database'!$A$4:$H$252,8,FALSE),0)</f>
        <v>716.77611940298505</v>
      </c>
      <c r="N23" s="152">
        <f>IFERROR(VLOOKUP(G23,'[2]Elemental Database'!$A$4:$H$252,8,FALSE),0)</f>
        <v>0</v>
      </c>
      <c r="O23" s="152">
        <f>IFERROR(VLOOKUP(H23,'[2]Elemental Database'!$A$4:$H$252,8,FALSE),0)</f>
        <v>0</v>
      </c>
      <c r="P23" s="161">
        <f>IFERROR(VLOOKUP(I23,'[2]Elemental Database'!$A$4:$H$252,8,FALSE),0)</f>
        <v>0</v>
      </c>
      <c r="Q23" s="161">
        <f>IFERROR(VLOOKUP(J23,'[2]Elemental Database'!$A$4:$H$252,8,FALSE),0)</f>
        <v>0</v>
      </c>
      <c r="R23" s="162">
        <f>IFERROR(VLOOKUP(K23,'[2]Elemental Database'!$A$4:$H$252,8,FALSE),0)</f>
        <v>0</v>
      </c>
      <c r="S23" s="152"/>
      <c r="T23" s="160">
        <f t="shared" si="7"/>
        <v>5447.4985074626857</v>
      </c>
      <c r="U23" s="152">
        <f t="shared" si="7"/>
        <v>0</v>
      </c>
      <c r="V23" s="152">
        <f t="shared" si="7"/>
        <v>0</v>
      </c>
      <c r="W23" s="161">
        <f t="shared" si="7"/>
        <v>0</v>
      </c>
      <c r="X23" s="161">
        <f t="shared" si="7"/>
        <v>0</v>
      </c>
      <c r="Y23" s="162">
        <f t="shared" si="7"/>
        <v>0</v>
      </c>
      <c r="Z23" s="152"/>
      <c r="AA23" s="160">
        <f t="shared" si="8"/>
        <v>0</v>
      </c>
      <c r="AB23" s="152">
        <f t="shared" si="8"/>
        <v>-5447.4985074626857</v>
      </c>
      <c r="AC23" s="152">
        <f t="shared" si="8"/>
        <v>-5447.4985074626857</v>
      </c>
      <c r="AD23" s="161">
        <f t="shared" si="8"/>
        <v>-5447.4985074626857</v>
      </c>
      <c r="AE23" s="161">
        <f t="shared" si="8"/>
        <v>-5447.4985074626857</v>
      </c>
      <c r="AF23" s="162">
        <f t="shared" si="8"/>
        <v>-5447.4985074626857</v>
      </c>
      <c r="AG23" s="153">
        <f t="shared" si="6"/>
        <v>5447.4985074626857</v>
      </c>
      <c r="AH23" s="153">
        <f t="shared" si="6"/>
        <v>0</v>
      </c>
      <c r="AI23" s="153">
        <f t="shared" si="6"/>
        <v>0</v>
      </c>
      <c r="AJ23" s="154">
        <f t="shared" si="6"/>
        <v>0</v>
      </c>
      <c r="AK23" s="154">
        <f t="shared" si="6"/>
        <v>0</v>
      </c>
      <c r="AL23" s="153">
        <f t="shared" si="6"/>
        <v>0</v>
      </c>
    </row>
    <row r="24" spans="1:38" ht="37.5">
      <c r="A24" s="115" t="s">
        <v>92</v>
      </c>
      <c r="B24" s="141" t="str">
        <f>Detached!B24</f>
        <v>Photovoltaic array variable FHS Part L 2026</v>
      </c>
      <c r="C24" s="165">
        <v>11.7</v>
      </c>
      <c r="D24" s="143" t="s">
        <v>95</v>
      </c>
      <c r="F24" s="156"/>
      <c r="G24" s="157" t="s">
        <v>96</v>
      </c>
      <c r="H24" s="157"/>
      <c r="I24" s="158"/>
      <c r="J24" s="158"/>
      <c r="K24" s="159"/>
      <c r="M24" s="160">
        <f>IFERROR(VLOOKUP(F24,'[2]Elemental Database'!$A$4:$H$252,8,FALSE),0)</f>
        <v>0</v>
      </c>
      <c r="N24" s="152">
        <f>IFERROR(VLOOKUP(G24,'[2]Elemental Database'!$A$4:$H$252,8,FALSE),0)</f>
        <v>716.77611940298505</v>
      </c>
      <c r="O24" s="152">
        <f>IFERROR(VLOOKUP(H24,'[2]Elemental Database'!$A$4:$H$252,8,FALSE),0)</f>
        <v>0</v>
      </c>
      <c r="P24" s="161">
        <f>IFERROR(VLOOKUP(I24,'[2]Elemental Database'!$A$4:$H$252,8,FALSE),0)</f>
        <v>0</v>
      </c>
      <c r="Q24" s="161">
        <f>IFERROR(VLOOKUP(J24,'[2]Elemental Database'!$A$4:$H$252,8,FALSE),0)</f>
        <v>0</v>
      </c>
      <c r="R24" s="162">
        <f>IFERROR(VLOOKUP(K24,'[2]Elemental Database'!$A$4:$H$252,8,FALSE),0)</f>
        <v>0</v>
      </c>
      <c r="S24" s="152"/>
      <c r="T24" s="160">
        <f t="shared" si="7"/>
        <v>0</v>
      </c>
      <c r="U24" s="152">
        <f t="shared" si="7"/>
        <v>8386.2805970149238</v>
      </c>
      <c r="V24" s="152">
        <f t="shared" si="7"/>
        <v>0</v>
      </c>
      <c r="W24" s="161">
        <f t="shared" si="7"/>
        <v>0</v>
      </c>
      <c r="X24" s="161">
        <f t="shared" si="7"/>
        <v>0</v>
      </c>
      <c r="Y24" s="162">
        <f t="shared" si="7"/>
        <v>0</v>
      </c>
      <c r="Z24" s="152"/>
      <c r="AA24" s="160">
        <f t="shared" si="8"/>
        <v>0</v>
      </c>
      <c r="AB24" s="152">
        <f t="shared" si="8"/>
        <v>8386.2805970149238</v>
      </c>
      <c r="AC24" s="152">
        <f t="shared" si="8"/>
        <v>0</v>
      </c>
      <c r="AD24" s="161">
        <f t="shared" si="8"/>
        <v>0</v>
      </c>
      <c r="AE24" s="161">
        <f t="shared" si="8"/>
        <v>0</v>
      </c>
      <c r="AF24" s="162">
        <f t="shared" si="8"/>
        <v>0</v>
      </c>
      <c r="AG24" s="153">
        <f t="shared" si="6"/>
        <v>-8386.2805970149238</v>
      </c>
      <c r="AH24" s="153">
        <f t="shared" si="6"/>
        <v>0</v>
      </c>
      <c r="AI24" s="153">
        <f t="shared" si="6"/>
        <v>-8386.2805970149238</v>
      </c>
      <c r="AJ24" s="154">
        <f t="shared" si="6"/>
        <v>-8386.2805970149238</v>
      </c>
      <c r="AK24" s="154">
        <f t="shared" si="6"/>
        <v>-8386.2805970149238</v>
      </c>
      <c r="AL24" s="153">
        <f t="shared" si="6"/>
        <v>-8386.2805970149238</v>
      </c>
    </row>
    <row r="25" spans="1:38" ht="37.5">
      <c r="A25" s="115" t="s">
        <v>92</v>
      </c>
      <c r="B25" s="141" t="str">
        <f>Detached!B25</f>
        <v>Photovoltaic array variable Level 1b
(SHD 15-20)</v>
      </c>
      <c r="C25" s="165">
        <v>18.7</v>
      </c>
      <c r="D25" s="143" t="s">
        <v>95</v>
      </c>
      <c r="F25" s="156"/>
      <c r="G25" s="157"/>
      <c r="H25" s="157" t="s">
        <v>96</v>
      </c>
      <c r="I25" s="158"/>
      <c r="J25" s="158"/>
      <c r="K25" s="159"/>
      <c r="M25" s="160">
        <f>IFERROR(VLOOKUP(F25,'[2]Elemental Database'!$A$4:$H$252,8,FALSE),0)</f>
        <v>0</v>
      </c>
      <c r="N25" s="152">
        <f>IFERROR(VLOOKUP(G25,'[2]Elemental Database'!$A$4:$H$252,8,FALSE),0)</f>
        <v>0</v>
      </c>
      <c r="O25" s="152">
        <f>IFERROR(VLOOKUP(H25,'[2]Elemental Database'!$A$4:$H$252,8,FALSE),0)</f>
        <v>716.77611940298505</v>
      </c>
      <c r="P25" s="161">
        <f>IFERROR(VLOOKUP(I25,'[2]Elemental Database'!$A$4:$H$252,8,FALSE),0)</f>
        <v>0</v>
      </c>
      <c r="Q25" s="161">
        <f>IFERROR(VLOOKUP(J25,'[2]Elemental Database'!$A$4:$H$252,8,FALSE),0)</f>
        <v>0</v>
      </c>
      <c r="R25" s="162">
        <f>IFERROR(VLOOKUP(K25,'[2]Elemental Database'!$A$4:$H$252,8,FALSE),0)</f>
        <v>0</v>
      </c>
      <c r="S25" s="152"/>
      <c r="T25" s="160">
        <f t="shared" si="7"/>
        <v>0</v>
      </c>
      <c r="U25" s="152">
        <f t="shared" si="7"/>
        <v>0</v>
      </c>
      <c r="V25" s="152">
        <f t="shared" si="7"/>
        <v>13403.713432835821</v>
      </c>
      <c r="W25" s="161">
        <f t="shared" si="7"/>
        <v>0</v>
      </c>
      <c r="X25" s="161">
        <f t="shared" si="7"/>
        <v>0</v>
      </c>
      <c r="Y25" s="162">
        <f t="shared" si="7"/>
        <v>0</v>
      </c>
      <c r="Z25" s="152"/>
      <c r="AA25" s="160">
        <f t="shared" si="8"/>
        <v>0</v>
      </c>
      <c r="AB25" s="152">
        <f t="shared" si="8"/>
        <v>0</v>
      </c>
      <c r="AC25" s="152">
        <f t="shared" si="8"/>
        <v>13403.713432835821</v>
      </c>
      <c r="AD25" s="161">
        <f t="shared" si="8"/>
        <v>0</v>
      </c>
      <c r="AE25" s="161">
        <f t="shared" si="8"/>
        <v>0</v>
      </c>
      <c r="AF25" s="162">
        <f t="shared" si="8"/>
        <v>0</v>
      </c>
      <c r="AG25" s="153">
        <f t="shared" si="6"/>
        <v>0</v>
      </c>
      <c r="AH25" s="153">
        <f t="shared" si="6"/>
        <v>0</v>
      </c>
      <c r="AI25" s="153">
        <f t="shared" si="6"/>
        <v>13403.713432835821</v>
      </c>
      <c r="AJ25" s="154">
        <f t="shared" si="6"/>
        <v>0</v>
      </c>
      <c r="AK25" s="154">
        <f t="shared" si="6"/>
        <v>0</v>
      </c>
      <c r="AL25" s="153">
        <f t="shared" si="6"/>
        <v>0</v>
      </c>
    </row>
    <row r="26" spans="1:38" ht="37.5" hidden="1">
      <c r="A26" s="115" t="s">
        <v>92</v>
      </c>
      <c r="B26" s="141" t="str">
        <f>Detached!B28</f>
        <v>Photovoltaic array variable Level 2
(SHD 20/ EUI 35)</v>
      </c>
      <c r="C26" s="165">
        <v>10.925000000000001</v>
      </c>
      <c r="D26" s="143" t="s">
        <v>95</v>
      </c>
      <c r="F26" s="156"/>
      <c r="G26" s="157"/>
      <c r="H26" s="157"/>
      <c r="I26" s="158"/>
      <c r="J26" s="158"/>
      <c r="K26" s="159" t="s">
        <v>96</v>
      </c>
      <c r="M26" s="160">
        <f>IFERROR(VLOOKUP(F26,'[2]Elemental Database'!$A$4:$H$252,8,FALSE),0)</f>
        <v>0</v>
      </c>
      <c r="N26" s="152">
        <f>IFERROR(VLOOKUP(G26,'[2]Elemental Database'!$A$4:$H$252,8,FALSE),0)</f>
        <v>0</v>
      </c>
      <c r="O26" s="152">
        <f>IFERROR(VLOOKUP(H26,'[2]Elemental Database'!$A$4:$H$252,8,FALSE),0)</f>
        <v>0</v>
      </c>
      <c r="P26" s="161">
        <f>IFERROR(VLOOKUP(I26,'[2]Elemental Database'!$A$4:$H$252,8,FALSE),0)</f>
        <v>0</v>
      </c>
      <c r="Q26" s="161">
        <f>IFERROR(VLOOKUP(J26,'[2]Elemental Database'!$A$4:$H$252,8,FALSE),0)</f>
        <v>0</v>
      </c>
      <c r="R26" s="162">
        <f>IFERROR(VLOOKUP(K26,'[2]Elemental Database'!$A$4:$H$252,8,FALSE),0)</f>
        <v>716.77611940298505</v>
      </c>
      <c r="S26" s="152"/>
      <c r="T26" s="160">
        <f>M26*$C26</f>
        <v>0</v>
      </c>
      <c r="U26" s="152">
        <f>N26*$C26</f>
        <v>0</v>
      </c>
      <c r="V26" s="152">
        <f t="shared" si="7"/>
        <v>0</v>
      </c>
      <c r="W26" s="161">
        <f t="shared" si="7"/>
        <v>0</v>
      </c>
      <c r="X26" s="161">
        <f t="shared" si="7"/>
        <v>0</v>
      </c>
      <c r="Y26" s="162">
        <f t="shared" si="7"/>
        <v>7830.7791044776122</v>
      </c>
      <c r="Z26" s="152"/>
      <c r="AA26" s="160">
        <f t="shared" si="8"/>
        <v>0</v>
      </c>
      <c r="AB26" s="152">
        <f t="shared" si="8"/>
        <v>0</v>
      </c>
      <c r="AC26" s="152">
        <f t="shared" si="8"/>
        <v>0</v>
      </c>
      <c r="AD26" s="161">
        <f t="shared" si="8"/>
        <v>0</v>
      </c>
      <c r="AE26" s="161">
        <f t="shared" si="8"/>
        <v>0</v>
      </c>
      <c r="AF26" s="162">
        <f t="shared" si="8"/>
        <v>7830.7791044776122</v>
      </c>
      <c r="AG26" s="153">
        <f t="shared" si="6"/>
        <v>0</v>
      </c>
      <c r="AH26" s="153">
        <f t="shared" si="6"/>
        <v>0</v>
      </c>
      <c r="AI26" s="153">
        <f t="shared" si="6"/>
        <v>0</v>
      </c>
      <c r="AJ26" s="154">
        <f t="shared" si="6"/>
        <v>0</v>
      </c>
      <c r="AK26" s="154">
        <f t="shared" si="6"/>
        <v>0</v>
      </c>
      <c r="AL26" s="153">
        <f t="shared" si="6"/>
        <v>7830.7791044776122</v>
      </c>
    </row>
    <row r="27" spans="1:38">
      <c r="A27" s="115" t="s">
        <v>92</v>
      </c>
      <c r="B27" s="141" t="str">
        <f>Detached!B29</f>
        <v>Battery Storage</v>
      </c>
      <c r="C27" s="165">
        <v>0</v>
      </c>
      <c r="D27" s="143" t="s">
        <v>73</v>
      </c>
      <c r="F27" s="156"/>
      <c r="G27" s="157"/>
      <c r="H27" s="157"/>
      <c r="I27" s="158"/>
      <c r="J27" s="158"/>
      <c r="K27" s="159"/>
      <c r="M27" s="160">
        <f>IFERROR(VLOOKUP(F27,'[2]Elemental Database'!$A$4:$H$252,8,FALSE),0)</f>
        <v>0</v>
      </c>
      <c r="N27" s="152">
        <f>IFERROR(VLOOKUP(G27,'[2]Elemental Database'!$A$4:$H$252,8,FALSE),0)</f>
        <v>0</v>
      </c>
      <c r="O27" s="152">
        <f>IFERROR(VLOOKUP(H27,'[2]Elemental Database'!$A$4:$H$252,8,FALSE),0)</f>
        <v>0</v>
      </c>
      <c r="P27" s="161">
        <f>IFERROR(VLOOKUP(I27,'[2]Elemental Database'!$A$4:$H$252,8,FALSE),0)</f>
        <v>0</v>
      </c>
      <c r="Q27" s="161">
        <f>IFERROR(VLOOKUP(J27,'[2]Elemental Database'!$A$4:$H$252,8,FALSE),0)</f>
        <v>0</v>
      </c>
      <c r="R27" s="162">
        <f>IFERROR(VLOOKUP(K27,'[2]Elemental Database'!$A$4:$H$252,8,FALSE),0)</f>
        <v>0</v>
      </c>
      <c r="S27" s="152"/>
      <c r="T27" s="160">
        <f t="shared" ref="T27:U27" si="9">M27*$C27</f>
        <v>0</v>
      </c>
      <c r="U27" s="152">
        <f t="shared" si="9"/>
        <v>0</v>
      </c>
      <c r="V27" s="152">
        <f t="shared" si="7"/>
        <v>0</v>
      </c>
      <c r="W27" s="161">
        <f t="shared" si="7"/>
        <v>0</v>
      </c>
      <c r="X27" s="161">
        <f t="shared" si="7"/>
        <v>0</v>
      </c>
      <c r="Y27" s="162">
        <f t="shared" si="7"/>
        <v>0</v>
      </c>
      <c r="Z27" s="152"/>
      <c r="AA27" s="160">
        <f t="shared" si="8"/>
        <v>0</v>
      </c>
      <c r="AB27" s="152">
        <f t="shared" si="8"/>
        <v>0</v>
      </c>
      <c r="AC27" s="152">
        <f t="shared" si="8"/>
        <v>0</v>
      </c>
      <c r="AD27" s="152">
        <f t="shared" si="8"/>
        <v>0</v>
      </c>
      <c r="AE27" s="152">
        <f t="shared" si="8"/>
        <v>0</v>
      </c>
      <c r="AF27" s="162">
        <f t="shared" si="8"/>
        <v>0</v>
      </c>
      <c r="AG27" s="153">
        <f t="shared" si="6"/>
        <v>0</v>
      </c>
      <c r="AH27" s="153">
        <f t="shared" si="6"/>
        <v>0</v>
      </c>
      <c r="AI27" s="153">
        <f t="shared" si="6"/>
        <v>0</v>
      </c>
      <c r="AJ27" s="154">
        <f t="shared" si="6"/>
        <v>0</v>
      </c>
      <c r="AK27" s="154">
        <f t="shared" si="6"/>
        <v>0</v>
      </c>
      <c r="AL27" s="153">
        <f t="shared" si="6"/>
        <v>0</v>
      </c>
    </row>
    <row r="28" spans="1:38" ht="13">
      <c r="B28" s="167" t="s">
        <v>97</v>
      </c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8">
        <f>SUM(T6:T24)</f>
        <v>357640.86558089551</v>
      </c>
      <c r="U28" s="168">
        <f>SUM(U6:U24)</f>
        <v>359393.92445799097</v>
      </c>
      <c r="V28" s="168">
        <f>SUM(V6:V27)</f>
        <v>410465.84452082112</v>
      </c>
      <c r="W28" s="168">
        <f>SUM(W6:W27)</f>
        <v>605792.7937262092</v>
      </c>
      <c r="X28" s="168">
        <f>SUM(X6:X24)</f>
        <v>559520.7937262092</v>
      </c>
      <c r="Y28" s="168">
        <f>SUM(Y6:Y24)</f>
        <v>407906.30798398535</v>
      </c>
      <c r="AA28" s="168"/>
      <c r="AB28" s="168"/>
      <c r="AC28" s="168"/>
      <c r="AD28" s="168"/>
      <c r="AE28" s="168"/>
      <c r="AF28" s="168"/>
      <c r="AG28" s="168"/>
      <c r="AH28" s="168"/>
      <c r="AI28" s="168"/>
      <c r="AJ28" s="168"/>
      <c r="AK28" s="168"/>
      <c r="AL28" s="168"/>
    </row>
    <row r="29" spans="1:38" ht="13">
      <c r="B29" s="167" t="s">
        <v>98</v>
      </c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8">
        <f>T28-$T$28</f>
        <v>0</v>
      </c>
      <c r="U29" s="168">
        <f>U28-$T$28</f>
        <v>1753.0588770954637</v>
      </c>
      <c r="V29" s="168">
        <f t="shared" ref="V29:W29" si="10">V28-$T$28</f>
        <v>52824.978939925611</v>
      </c>
      <c r="W29" s="168">
        <f t="shared" si="10"/>
        <v>248151.92814531369</v>
      </c>
      <c r="X29" s="168">
        <f>X28-$T$28</f>
        <v>201879.92814531369</v>
      </c>
      <c r="Y29" s="168">
        <f>Y28-$T$28</f>
        <v>50265.442403089837</v>
      </c>
      <c r="AA29" s="168">
        <f>SUM(AA6:AA24)</f>
        <v>0</v>
      </c>
      <c r="AB29" s="168">
        <f>SUM(AB6:AB24)</f>
        <v>1753.0588770954291</v>
      </c>
      <c r="AC29" s="168">
        <f t="shared" ref="AC29:AL29" si="11">SUM(AC6:AC27)</f>
        <v>52824.978939925611</v>
      </c>
      <c r="AD29" s="168">
        <f t="shared" si="11"/>
        <v>248151.92814531369</v>
      </c>
      <c r="AE29" s="168">
        <f t="shared" si="11"/>
        <v>201879.92814531369</v>
      </c>
      <c r="AF29" s="168">
        <f t="shared" si="11"/>
        <v>58096.221507567418</v>
      </c>
      <c r="AG29" s="168">
        <f t="shared" si="11"/>
        <v>-1753.0588770954291</v>
      </c>
      <c r="AH29" s="168">
        <f t="shared" si="11"/>
        <v>0</v>
      </c>
      <c r="AI29" s="168">
        <f t="shared" si="11"/>
        <v>51071.920062830177</v>
      </c>
      <c r="AJ29" s="168">
        <f t="shared" si="11"/>
        <v>246398.86926821823</v>
      </c>
      <c r="AK29" s="168">
        <f t="shared" si="11"/>
        <v>200126.86926821823</v>
      </c>
      <c r="AL29" s="168">
        <f t="shared" si="11"/>
        <v>56343.162630471983</v>
      </c>
    </row>
    <row r="30" spans="1:38">
      <c r="U30" s="157">
        <f>(U29/$C$19)*'Cost Summary All Resi'!F6</f>
        <v>0</v>
      </c>
      <c r="V30" s="157"/>
      <c r="W30" s="157" t="e">
        <f>(W29/$C$19)*#REF!</f>
        <v>#REF!</v>
      </c>
      <c r="X30" s="157" t="e">
        <f>(X29/$C$19)*#REF!</f>
        <v>#REF!</v>
      </c>
      <c r="Y30" s="157">
        <f>(Y29/$C$19)*'Cost Summary All Resi'!F6</f>
        <v>0</v>
      </c>
    </row>
    <row r="31" spans="1:38" ht="13.5" customHeight="1" thickBot="1">
      <c r="B31" s="169" t="s">
        <v>99</v>
      </c>
      <c r="C31" s="169"/>
      <c r="D31" s="169"/>
      <c r="E31" s="169"/>
      <c r="F31" s="169"/>
      <c r="G31" s="169"/>
      <c r="H31" s="169"/>
      <c r="I31" s="169"/>
      <c r="J31" s="169"/>
      <c r="K31" s="169"/>
      <c r="L31" s="169"/>
      <c r="M31" s="169"/>
      <c r="N31" s="169"/>
      <c r="O31" s="169"/>
      <c r="P31" s="169"/>
      <c r="Q31" s="169"/>
      <c r="R31" s="169"/>
      <c r="S31" s="169"/>
      <c r="T31" s="169"/>
      <c r="U31" s="169"/>
      <c r="V31" s="169"/>
      <c r="W31" s="169"/>
      <c r="X31" s="169"/>
      <c r="Y31" s="169"/>
      <c r="Z31" s="169"/>
      <c r="AA31" s="169"/>
      <c r="AB31" s="169"/>
      <c r="AC31" s="169"/>
      <c r="AD31" s="169"/>
      <c r="AE31" s="169"/>
      <c r="AF31" s="169"/>
      <c r="AG31" s="169"/>
      <c r="AH31" s="169"/>
    </row>
    <row r="32" spans="1:38" ht="13.5" customHeight="1" thickBot="1">
      <c r="B32" s="121" t="s">
        <v>34</v>
      </c>
      <c r="C32" s="250" t="s">
        <v>35</v>
      </c>
      <c r="D32" s="251"/>
      <c r="E32" s="170"/>
      <c r="F32" s="250" t="s">
        <v>36</v>
      </c>
      <c r="G32" s="252"/>
      <c r="H32" s="252"/>
      <c r="I32" s="252"/>
      <c r="J32" s="252"/>
      <c r="K32" s="251"/>
      <c r="M32" s="255" t="s">
        <v>37</v>
      </c>
      <c r="N32" s="253"/>
      <c r="O32" s="253"/>
      <c r="P32" s="253"/>
      <c r="Q32" s="253"/>
      <c r="R32" s="254"/>
      <c r="T32" s="255" t="s">
        <v>38</v>
      </c>
      <c r="U32" s="253"/>
      <c r="V32" s="253"/>
      <c r="W32" s="253"/>
      <c r="X32" s="253"/>
      <c r="Y32" s="254"/>
      <c r="AA32" s="255" t="s">
        <v>39</v>
      </c>
      <c r="AB32" s="253"/>
      <c r="AC32" s="253"/>
      <c r="AD32" s="253"/>
      <c r="AE32" s="253"/>
      <c r="AF32" s="254"/>
      <c r="AG32" s="172"/>
      <c r="AH32" s="172"/>
      <c r="AI32" s="250" t="s">
        <v>40</v>
      </c>
      <c r="AJ32" s="252"/>
      <c r="AK32" s="252"/>
      <c r="AL32" s="251"/>
    </row>
    <row r="33" spans="1:38" s="127" customFormat="1" ht="53.25" customHeight="1">
      <c r="A33" s="123"/>
      <c r="B33" s="124"/>
      <c r="C33" s="125" t="s">
        <v>35</v>
      </c>
      <c r="D33" s="126" t="s">
        <v>41</v>
      </c>
      <c r="E33" s="124"/>
      <c r="F33" s="127" t="str">
        <f>Detached!F35</f>
        <v>Gas boiler</v>
      </c>
      <c r="G33" s="127" t="str">
        <f>G5</f>
        <v>FHS Part L 2026</v>
      </c>
      <c r="H33" s="127" t="str">
        <f>H5</f>
        <v>Level 1b
(SHD 15-20)</v>
      </c>
      <c r="I33" s="129" t="str">
        <f>I5</f>
        <v>100% TER + 10% TFEE</v>
      </c>
      <c r="J33" s="234" t="str">
        <f>J5</f>
        <v>100% TER + 10% TFEE + Unregulated</v>
      </c>
      <c r="K33" s="173" t="str">
        <f>K5</f>
        <v>Level 2
(SHD 20/ EUI 35)</v>
      </c>
      <c r="L33" s="174"/>
      <c r="M33" s="135" t="str">
        <f t="shared" ref="M33:R33" si="12">F33</f>
        <v>Gas boiler</v>
      </c>
      <c r="N33" s="135" t="str">
        <f t="shared" si="12"/>
        <v>FHS Part L 2026</v>
      </c>
      <c r="O33" s="135" t="str">
        <f t="shared" si="12"/>
        <v>Level 1b
(SHD 15-20)</v>
      </c>
      <c r="P33" s="175" t="str">
        <f t="shared" si="12"/>
        <v>100% TER + 10% TFEE</v>
      </c>
      <c r="Q33" s="175" t="str">
        <f t="shared" si="12"/>
        <v>100% TER + 10% TFEE + Unregulated</v>
      </c>
      <c r="R33" s="179" t="str">
        <f t="shared" si="12"/>
        <v>Level 2
(SHD 20/ EUI 35)</v>
      </c>
      <c r="S33" s="174"/>
      <c r="T33" s="135" t="str">
        <f t="shared" ref="T33:Y33" si="13">F33</f>
        <v>Gas boiler</v>
      </c>
      <c r="U33" s="135" t="str">
        <f t="shared" si="13"/>
        <v>FHS Part L 2026</v>
      </c>
      <c r="V33" s="135" t="str">
        <f t="shared" si="13"/>
        <v>Level 1b
(SHD 15-20)</v>
      </c>
      <c r="W33" s="175" t="str">
        <f t="shared" si="13"/>
        <v>100% TER + 10% TFEE</v>
      </c>
      <c r="X33" s="175" t="str">
        <f t="shared" si="13"/>
        <v>100% TER + 10% TFEE + Unregulated</v>
      </c>
      <c r="Y33" s="179" t="str">
        <f t="shared" si="13"/>
        <v>Level 2
(SHD 20/ EUI 35)</v>
      </c>
      <c r="Z33" s="174"/>
      <c r="AA33" s="176" t="str">
        <f t="shared" ref="AA33:AF33" si="14">F33</f>
        <v>Gas boiler</v>
      </c>
      <c r="AB33" s="177" t="str">
        <f t="shared" si="14"/>
        <v>FHS Part L 2026</v>
      </c>
      <c r="AC33" s="177" t="str">
        <f t="shared" si="14"/>
        <v>Level 1b
(SHD 15-20)</v>
      </c>
      <c r="AD33" s="178" t="str">
        <f t="shared" si="14"/>
        <v>100% TER + 10% TFEE</v>
      </c>
      <c r="AE33" s="178" t="str">
        <f t="shared" si="14"/>
        <v>100% TER + 10% TFEE + Unregulated</v>
      </c>
      <c r="AF33" s="179" t="str">
        <f t="shared" si="14"/>
        <v>Level 2
(SHD 20/ EUI 35)</v>
      </c>
      <c r="AG33" s="176" t="str">
        <f t="shared" ref="AG33:AH33" si="15">AA33</f>
        <v>Gas boiler</v>
      </c>
      <c r="AH33" s="176" t="str">
        <f t="shared" si="15"/>
        <v>FHS Part L 2026</v>
      </c>
      <c r="AI33" s="177" t="str">
        <f>AC33</f>
        <v>Level 1b
(SHD 15-20)</v>
      </c>
      <c r="AJ33" s="178" t="str">
        <f>AD33</f>
        <v>100% TER + 10% TFEE</v>
      </c>
      <c r="AK33" s="178" t="str">
        <f>AE33</f>
        <v>100% TER + 10% TFEE + Unregulated</v>
      </c>
      <c r="AL33" s="179" t="str">
        <f>AF33</f>
        <v>Level 2
(SHD 20/ EUI 35)</v>
      </c>
    </row>
    <row r="34" spans="1:38" ht="37.5">
      <c r="A34" s="115" t="s">
        <v>102</v>
      </c>
      <c r="B34" s="141" t="s">
        <v>103</v>
      </c>
      <c r="C34" s="163">
        <f>C2</f>
        <v>7</v>
      </c>
      <c r="D34" s="143" t="s">
        <v>73</v>
      </c>
      <c r="E34" s="141"/>
      <c r="F34" s="157" t="s">
        <v>104</v>
      </c>
      <c r="G34" s="157" t="s">
        <v>105</v>
      </c>
      <c r="H34" s="157" t="s">
        <v>105</v>
      </c>
      <c r="I34" s="158" t="s">
        <v>105</v>
      </c>
      <c r="J34" s="158" t="s">
        <v>105</v>
      </c>
      <c r="K34" s="159" t="s">
        <v>105</v>
      </c>
      <c r="L34" s="159"/>
      <c r="M34" s="157">
        <f>VLOOKUP('Low rise'!F34,'[2]Elemental Database'!$A$4:$H$252,8,FALSE)</f>
        <v>1656</v>
      </c>
      <c r="N34" s="157">
        <f>VLOOKUP('Low rise'!G34,'[2]Elemental Database'!$A$4:$H$252,8,FALSE)</f>
        <v>7021.4400000000005</v>
      </c>
      <c r="O34" s="157">
        <f>VLOOKUP('Low rise'!H34,'[2]Elemental Database'!$A$4:$H$252,8,FALSE)</f>
        <v>7021.4400000000005</v>
      </c>
      <c r="P34" s="158">
        <f>VLOOKUP('Low rise'!I34,'[2]Elemental Database'!$A$4:$H$252,8,FALSE)</f>
        <v>7021.4400000000005</v>
      </c>
      <c r="Q34" s="158">
        <f>VLOOKUP('Low rise'!J34,'[2]Elemental Database'!$A$4:$H$252,8,FALSE)</f>
        <v>7021.4400000000005</v>
      </c>
      <c r="R34" s="159">
        <f>VLOOKUP('Low rise'!K34,'[2]Elemental Database'!$A$4:$H$252,8,FALSE)</f>
        <v>7021.4400000000005</v>
      </c>
      <c r="S34" s="159"/>
      <c r="T34" s="157">
        <f t="shared" ref="T34:Y42" si="16">M34*$C34</f>
        <v>11592</v>
      </c>
      <c r="U34" s="157">
        <f t="shared" si="16"/>
        <v>49150.080000000002</v>
      </c>
      <c r="V34" s="157">
        <f t="shared" si="16"/>
        <v>49150.080000000002</v>
      </c>
      <c r="W34" s="158">
        <f t="shared" si="16"/>
        <v>49150.080000000002</v>
      </c>
      <c r="X34" s="158">
        <f t="shared" si="16"/>
        <v>49150.080000000002</v>
      </c>
      <c r="Y34" s="159">
        <f t="shared" si="16"/>
        <v>49150.080000000002</v>
      </c>
      <c r="Z34" s="159"/>
      <c r="AA34" s="156">
        <f t="shared" ref="AA34:AF43" si="17">T34-$T34</f>
        <v>0</v>
      </c>
      <c r="AB34" s="157">
        <f t="shared" si="17"/>
        <v>37558.080000000002</v>
      </c>
      <c r="AC34" s="157">
        <f t="shared" si="17"/>
        <v>37558.080000000002</v>
      </c>
      <c r="AD34" s="158">
        <f t="shared" si="17"/>
        <v>37558.080000000002</v>
      </c>
      <c r="AE34" s="158">
        <f t="shared" si="17"/>
        <v>37558.080000000002</v>
      </c>
      <c r="AF34" s="159">
        <f t="shared" si="17"/>
        <v>37558.080000000002</v>
      </c>
      <c r="AG34" s="157">
        <f t="shared" ref="AG34:AL42" si="18">T34-$U34</f>
        <v>-37558.080000000002</v>
      </c>
      <c r="AH34" s="157">
        <f t="shared" si="18"/>
        <v>0</v>
      </c>
      <c r="AI34" s="157">
        <f t="shared" si="18"/>
        <v>0</v>
      </c>
      <c r="AJ34" s="158">
        <f t="shared" si="18"/>
        <v>0</v>
      </c>
      <c r="AK34" s="158">
        <f t="shared" si="18"/>
        <v>0</v>
      </c>
      <c r="AL34" s="159">
        <f t="shared" si="18"/>
        <v>0</v>
      </c>
    </row>
    <row r="35" spans="1:38" ht="37.5">
      <c r="A35" s="115" t="s">
        <v>106</v>
      </c>
      <c r="B35" s="141" t="s">
        <v>107</v>
      </c>
      <c r="C35" s="163">
        <f>'[2]Areas and specs'!G5</f>
        <v>649</v>
      </c>
      <c r="D35" s="143" t="str">
        <f>D19</f>
        <v>m2</v>
      </c>
      <c r="E35" s="141"/>
      <c r="F35" s="157" t="s">
        <v>108</v>
      </c>
      <c r="G35" s="157" t="s">
        <v>108</v>
      </c>
      <c r="H35" s="157" t="s">
        <v>108</v>
      </c>
      <c r="I35" s="158" t="s">
        <v>108</v>
      </c>
      <c r="J35" s="158" t="s">
        <v>108</v>
      </c>
      <c r="K35" s="159" t="s">
        <v>108</v>
      </c>
      <c r="L35" s="159"/>
      <c r="M35" s="157">
        <f>VLOOKUP('Low rise'!F35,'[2]Elemental Database'!$A$4:$H$252,8,FALSE)</f>
        <v>33.119999999999997</v>
      </c>
      <c r="N35" s="157">
        <f>VLOOKUP('Low rise'!G35,'[2]Elemental Database'!$A$4:$H$252,8,FALSE)</f>
        <v>33.119999999999997</v>
      </c>
      <c r="O35" s="157">
        <f>VLOOKUP('Low rise'!H35,'[2]Elemental Database'!$A$4:$H$252,8,FALSE)</f>
        <v>33.119999999999997</v>
      </c>
      <c r="P35" s="158">
        <f>VLOOKUP('Low rise'!I35,'[2]Elemental Database'!$A$4:$H$252,8,FALSE)</f>
        <v>33.119999999999997</v>
      </c>
      <c r="Q35" s="158">
        <f>VLOOKUP('Low rise'!J35,'[2]Elemental Database'!$A$4:$H$252,8,FALSE)</f>
        <v>33.119999999999997</v>
      </c>
      <c r="R35" s="159">
        <f>VLOOKUP('Low rise'!K35,'[2]Elemental Database'!$A$4:$H$252,8,FALSE)</f>
        <v>33.119999999999997</v>
      </c>
      <c r="S35" s="159"/>
      <c r="T35" s="157">
        <f t="shared" si="16"/>
        <v>21494.879999999997</v>
      </c>
      <c r="U35" s="157">
        <f t="shared" si="16"/>
        <v>21494.879999999997</v>
      </c>
      <c r="V35" s="157">
        <f t="shared" si="16"/>
        <v>21494.879999999997</v>
      </c>
      <c r="W35" s="158">
        <f t="shared" si="16"/>
        <v>21494.879999999997</v>
      </c>
      <c r="X35" s="158">
        <f t="shared" si="16"/>
        <v>21494.879999999997</v>
      </c>
      <c r="Y35" s="159">
        <f t="shared" si="16"/>
        <v>21494.879999999997</v>
      </c>
      <c r="Z35" s="159"/>
      <c r="AA35" s="156">
        <f t="shared" si="17"/>
        <v>0</v>
      </c>
      <c r="AB35" s="157">
        <f t="shared" si="17"/>
        <v>0</v>
      </c>
      <c r="AC35" s="157">
        <f t="shared" si="17"/>
        <v>0</v>
      </c>
      <c r="AD35" s="158">
        <f t="shared" si="17"/>
        <v>0</v>
      </c>
      <c r="AE35" s="158">
        <f t="shared" si="17"/>
        <v>0</v>
      </c>
      <c r="AF35" s="159">
        <f t="shared" si="17"/>
        <v>0</v>
      </c>
      <c r="AG35" s="157">
        <f t="shared" si="18"/>
        <v>0</v>
      </c>
      <c r="AH35" s="157">
        <f t="shared" si="18"/>
        <v>0</v>
      </c>
      <c r="AI35" s="157">
        <f t="shared" si="18"/>
        <v>0</v>
      </c>
      <c r="AJ35" s="158">
        <f t="shared" si="18"/>
        <v>0</v>
      </c>
      <c r="AK35" s="158">
        <f t="shared" si="18"/>
        <v>0</v>
      </c>
      <c r="AL35" s="159">
        <f t="shared" si="18"/>
        <v>0</v>
      </c>
    </row>
    <row r="36" spans="1:38" ht="25">
      <c r="A36" s="115" t="s">
        <v>106</v>
      </c>
      <c r="B36" s="141" t="s">
        <v>169</v>
      </c>
      <c r="C36" s="155"/>
      <c r="D36" s="143" t="str">
        <f>D21</f>
        <v>Nr</v>
      </c>
      <c r="E36" s="141"/>
      <c r="F36" s="157" t="s">
        <v>83</v>
      </c>
      <c r="G36" s="157" t="s">
        <v>83</v>
      </c>
      <c r="H36" s="157" t="s">
        <v>83</v>
      </c>
      <c r="I36" s="158" t="s">
        <v>83</v>
      </c>
      <c r="J36" s="158" t="s">
        <v>83</v>
      </c>
      <c r="K36" s="159" t="s">
        <v>83</v>
      </c>
      <c r="L36" s="159"/>
      <c r="M36" s="157">
        <f>VLOOKUP('Low rise'!F36,'[2]Elemental Database'!$A$4:$H$252,8,FALSE)</f>
        <v>0</v>
      </c>
      <c r="N36" s="157">
        <f>VLOOKUP('Low rise'!G36,'[2]Elemental Database'!$A$4:$H$252,8,FALSE)</f>
        <v>0</v>
      </c>
      <c r="O36" s="157">
        <f>VLOOKUP('Low rise'!H36,'[2]Elemental Database'!$A$4:$H$252,8,FALSE)</f>
        <v>0</v>
      </c>
      <c r="P36" s="158">
        <f>VLOOKUP('Low rise'!I36,'[2]Elemental Database'!$A$4:$H$252,8,FALSE)</f>
        <v>0</v>
      </c>
      <c r="Q36" s="158">
        <f>VLOOKUP('Low rise'!J36,'[2]Elemental Database'!$A$4:$H$252,8,FALSE)</f>
        <v>0</v>
      </c>
      <c r="R36" s="159">
        <f>VLOOKUP('Low rise'!K36,'[2]Elemental Database'!$A$4:$H$252,8,FALSE)</f>
        <v>0</v>
      </c>
      <c r="S36" s="159"/>
      <c r="T36" s="157">
        <f t="shared" si="16"/>
        <v>0</v>
      </c>
      <c r="U36" s="157">
        <f t="shared" si="16"/>
        <v>0</v>
      </c>
      <c r="V36" s="157">
        <f t="shared" si="16"/>
        <v>0</v>
      </c>
      <c r="W36" s="158">
        <f t="shared" si="16"/>
        <v>0</v>
      </c>
      <c r="X36" s="158">
        <f>Q36*$C36</f>
        <v>0</v>
      </c>
      <c r="Y36" s="159">
        <f>R36*$C36</f>
        <v>0</v>
      </c>
      <c r="Z36" s="159"/>
      <c r="AA36" s="156">
        <f t="shared" si="17"/>
        <v>0</v>
      </c>
      <c r="AB36" s="157">
        <f t="shared" si="17"/>
        <v>0</v>
      </c>
      <c r="AC36" s="157">
        <f t="shared" si="17"/>
        <v>0</v>
      </c>
      <c r="AD36" s="158">
        <f t="shared" si="17"/>
        <v>0</v>
      </c>
      <c r="AE36" s="158">
        <f>X36-$T36</f>
        <v>0</v>
      </c>
      <c r="AF36" s="159">
        <f>Y36-$T36</f>
        <v>0</v>
      </c>
      <c r="AG36" s="157">
        <f t="shared" si="18"/>
        <v>0</v>
      </c>
      <c r="AH36" s="157">
        <f t="shared" si="18"/>
        <v>0</v>
      </c>
      <c r="AI36" s="157">
        <f t="shared" si="18"/>
        <v>0</v>
      </c>
      <c r="AJ36" s="158">
        <f t="shared" si="18"/>
        <v>0</v>
      </c>
      <c r="AK36" s="158">
        <f t="shared" si="18"/>
        <v>0</v>
      </c>
      <c r="AL36" s="159">
        <f t="shared" si="18"/>
        <v>0</v>
      </c>
    </row>
    <row r="37" spans="1:38" ht="25">
      <c r="A37" s="115" t="s">
        <v>106</v>
      </c>
      <c r="B37" s="141" t="s">
        <v>169</v>
      </c>
      <c r="C37" s="155">
        <f>'[2]Areas and specs'!G5</f>
        <v>649</v>
      </c>
      <c r="D37" s="143" t="str">
        <f>D20</f>
        <v>m2</v>
      </c>
      <c r="E37" s="141"/>
      <c r="F37" s="157" t="s">
        <v>83</v>
      </c>
      <c r="G37" s="157" t="s">
        <v>83</v>
      </c>
      <c r="H37" s="157" t="s">
        <v>83</v>
      </c>
      <c r="I37" s="158" t="s">
        <v>83</v>
      </c>
      <c r="J37" s="158" t="s">
        <v>83</v>
      </c>
      <c r="K37" s="159" t="s">
        <v>83</v>
      </c>
      <c r="L37" s="159"/>
      <c r="M37" s="157">
        <f>VLOOKUP('Low rise'!F37,'[2]Elemental Database'!$A$4:$H$252,8,FALSE)</f>
        <v>0</v>
      </c>
      <c r="N37" s="157">
        <f>VLOOKUP('Low rise'!G37,'[2]Elemental Database'!$A$4:$H$252,8,FALSE)</f>
        <v>0</v>
      </c>
      <c r="O37" s="157">
        <f>VLOOKUP('Low rise'!H37,'[2]Elemental Database'!$A$4:$H$252,8,FALSE)</f>
        <v>0</v>
      </c>
      <c r="P37" s="158">
        <f>VLOOKUP('Low rise'!I37,'[2]Elemental Database'!$A$4:$H$252,8,FALSE)</f>
        <v>0</v>
      </c>
      <c r="Q37" s="158">
        <f>VLOOKUP('Low rise'!J37,'[2]Elemental Database'!$A$4:$H$252,8,FALSE)</f>
        <v>0</v>
      </c>
      <c r="R37" s="159">
        <f>VLOOKUP('Low rise'!K37,'[2]Elemental Database'!$A$4:$H$252,8,FALSE)</f>
        <v>0</v>
      </c>
      <c r="S37" s="159"/>
      <c r="T37" s="157">
        <f t="shared" si="16"/>
        <v>0</v>
      </c>
      <c r="U37" s="157">
        <f t="shared" si="16"/>
        <v>0</v>
      </c>
      <c r="V37" s="157">
        <f t="shared" si="16"/>
        <v>0</v>
      </c>
      <c r="W37" s="158">
        <f t="shared" si="16"/>
        <v>0</v>
      </c>
      <c r="X37" s="158">
        <f t="shared" si="16"/>
        <v>0</v>
      </c>
      <c r="Y37" s="159">
        <f t="shared" si="16"/>
        <v>0</v>
      </c>
      <c r="Z37" s="159"/>
      <c r="AA37" s="156">
        <f t="shared" si="17"/>
        <v>0</v>
      </c>
      <c r="AB37" s="157">
        <f t="shared" si="17"/>
        <v>0</v>
      </c>
      <c r="AC37" s="157">
        <f t="shared" si="17"/>
        <v>0</v>
      </c>
      <c r="AD37" s="158">
        <f t="shared" si="17"/>
        <v>0</v>
      </c>
      <c r="AE37" s="158">
        <f t="shared" si="17"/>
        <v>0</v>
      </c>
      <c r="AF37" s="159">
        <f t="shared" si="17"/>
        <v>0</v>
      </c>
      <c r="AG37" s="157">
        <f t="shared" si="18"/>
        <v>0</v>
      </c>
      <c r="AH37" s="157">
        <f t="shared" si="18"/>
        <v>0</v>
      </c>
      <c r="AI37" s="157">
        <f t="shared" si="18"/>
        <v>0</v>
      </c>
      <c r="AJ37" s="158">
        <f t="shared" si="18"/>
        <v>0</v>
      </c>
      <c r="AK37" s="158">
        <f t="shared" si="18"/>
        <v>0</v>
      </c>
      <c r="AL37" s="159">
        <f t="shared" si="18"/>
        <v>0</v>
      </c>
    </row>
    <row r="38" spans="1:38">
      <c r="A38" s="115" t="s">
        <v>109</v>
      </c>
      <c r="B38" s="141" t="s">
        <v>110</v>
      </c>
      <c r="C38" s="163"/>
      <c r="D38" s="143" t="s">
        <v>73</v>
      </c>
      <c r="E38" s="141"/>
      <c r="F38" s="157" t="s">
        <v>83</v>
      </c>
      <c r="G38" s="157" t="s">
        <v>83</v>
      </c>
      <c r="H38" s="157" t="s">
        <v>83</v>
      </c>
      <c r="I38" s="158" t="s">
        <v>83</v>
      </c>
      <c r="J38" s="158" t="s">
        <v>83</v>
      </c>
      <c r="K38" s="159" t="s">
        <v>83</v>
      </c>
      <c r="L38" s="159"/>
      <c r="M38" s="157">
        <f>VLOOKUP('Low rise'!F38,'[2]Elemental Database'!$A$4:$H$252,8,FALSE)</f>
        <v>0</v>
      </c>
      <c r="N38" s="157">
        <f>VLOOKUP('Low rise'!G38,'[2]Elemental Database'!$A$4:$H$252,8,FALSE)</f>
        <v>0</v>
      </c>
      <c r="O38" s="157">
        <f>VLOOKUP('Low rise'!H38,'[2]Elemental Database'!$A$4:$H$252,8,FALSE)</f>
        <v>0</v>
      </c>
      <c r="P38" s="158">
        <f>VLOOKUP('Low rise'!I38,'[2]Elemental Database'!$A$4:$H$252,8,FALSE)</f>
        <v>0</v>
      </c>
      <c r="Q38" s="158">
        <f>VLOOKUP('Low rise'!J38,'[2]Elemental Database'!$A$4:$H$252,8,FALSE)</f>
        <v>0</v>
      </c>
      <c r="R38" s="159">
        <f>VLOOKUP('Low rise'!K38,'[2]Elemental Database'!$A$4:$H$252,8,FALSE)</f>
        <v>0</v>
      </c>
      <c r="S38" s="159"/>
      <c r="T38" s="157">
        <f t="shared" si="16"/>
        <v>0</v>
      </c>
      <c r="U38" s="157">
        <f t="shared" si="16"/>
        <v>0</v>
      </c>
      <c r="V38" s="157">
        <f t="shared" si="16"/>
        <v>0</v>
      </c>
      <c r="W38" s="158">
        <f t="shared" si="16"/>
        <v>0</v>
      </c>
      <c r="X38" s="158">
        <f t="shared" si="16"/>
        <v>0</v>
      </c>
      <c r="Y38" s="159">
        <f t="shared" si="16"/>
        <v>0</v>
      </c>
      <c r="Z38" s="159"/>
      <c r="AA38" s="156">
        <f t="shared" si="17"/>
        <v>0</v>
      </c>
      <c r="AB38" s="157">
        <f t="shared" si="17"/>
        <v>0</v>
      </c>
      <c r="AC38" s="157">
        <f t="shared" si="17"/>
        <v>0</v>
      </c>
      <c r="AD38" s="158">
        <f t="shared" si="17"/>
        <v>0</v>
      </c>
      <c r="AE38" s="158">
        <f t="shared" si="17"/>
        <v>0</v>
      </c>
      <c r="AF38" s="159">
        <f t="shared" si="17"/>
        <v>0</v>
      </c>
      <c r="AG38" s="157">
        <f t="shared" si="18"/>
        <v>0</v>
      </c>
      <c r="AH38" s="157">
        <f t="shared" si="18"/>
        <v>0</v>
      </c>
      <c r="AI38" s="157">
        <f t="shared" si="18"/>
        <v>0</v>
      </c>
      <c r="AJ38" s="158">
        <f t="shared" si="18"/>
        <v>0</v>
      </c>
      <c r="AK38" s="158">
        <f t="shared" si="18"/>
        <v>0</v>
      </c>
      <c r="AL38" s="159">
        <f t="shared" si="18"/>
        <v>0</v>
      </c>
    </row>
    <row r="39" spans="1:38" ht="25">
      <c r="A39" s="115" t="s">
        <v>112</v>
      </c>
      <c r="B39" s="141" t="s">
        <v>113</v>
      </c>
      <c r="C39" s="163"/>
      <c r="D39" s="143" t="s">
        <v>73</v>
      </c>
      <c r="E39" s="141"/>
      <c r="F39" s="157" t="s">
        <v>111</v>
      </c>
      <c r="G39" s="157" t="s">
        <v>111</v>
      </c>
      <c r="H39" s="157" t="s">
        <v>111</v>
      </c>
      <c r="I39" s="158" t="s">
        <v>111</v>
      </c>
      <c r="J39" s="158" t="s">
        <v>111</v>
      </c>
      <c r="K39" s="159" t="s">
        <v>111</v>
      </c>
      <c r="L39" s="159"/>
      <c r="M39" s="157">
        <f>VLOOKUP('Low rise'!F39,'[2]Elemental Database'!$A$4:$H$252,8,FALSE)</f>
        <v>0</v>
      </c>
      <c r="N39" s="157">
        <f>VLOOKUP('Low rise'!G39,'[2]Elemental Database'!$A$4:$H$252,8,FALSE)</f>
        <v>0</v>
      </c>
      <c r="O39" s="157">
        <f>VLOOKUP('Low rise'!H39,'[2]Elemental Database'!$A$4:$H$252,8,FALSE)</f>
        <v>0</v>
      </c>
      <c r="P39" s="158">
        <f>VLOOKUP('Low rise'!I39,'[2]Elemental Database'!$A$4:$H$252,8,FALSE)</f>
        <v>0</v>
      </c>
      <c r="Q39" s="158">
        <f>VLOOKUP('Low rise'!J39,'[2]Elemental Database'!$A$4:$H$252,8,FALSE)</f>
        <v>0</v>
      </c>
      <c r="R39" s="159">
        <f>VLOOKUP('Low rise'!K39,'[2]Elemental Database'!$A$4:$H$252,8,FALSE)</f>
        <v>0</v>
      </c>
      <c r="S39" s="159"/>
      <c r="T39" s="157">
        <f t="shared" si="16"/>
        <v>0</v>
      </c>
      <c r="U39" s="157">
        <f t="shared" si="16"/>
        <v>0</v>
      </c>
      <c r="V39" s="157">
        <f t="shared" si="16"/>
        <v>0</v>
      </c>
      <c r="W39" s="158">
        <f t="shared" si="16"/>
        <v>0</v>
      </c>
      <c r="X39" s="158">
        <f t="shared" si="16"/>
        <v>0</v>
      </c>
      <c r="Y39" s="159">
        <f t="shared" si="16"/>
        <v>0</v>
      </c>
      <c r="Z39" s="159"/>
      <c r="AA39" s="156">
        <f t="shared" si="17"/>
        <v>0</v>
      </c>
      <c r="AB39" s="157">
        <f t="shared" si="17"/>
        <v>0</v>
      </c>
      <c r="AC39" s="157">
        <f t="shared" si="17"/>
        <v>0</v>
      </c>
      <c r="AD39" s="158">
        <f t="shared" si="17"/>
        <v>0</v>
      </c>
      <c r="AE39" s="158">
        <f t="shared" si="17"/>
        <v>0</v>
      </c>
      <c r="AF39" s="159">
        <f t="shared" si="17"/>
        <v>0</v>
      </c>
      <c r="AG39" s="157">
        <f t="shared" si="18"/>
        <v>0</v>
      </c>
      <c r="AH39" s="157">
        <f t="shared" si="18"/>
        <v>0</v>
      </c>
      <c r="AI39" s="157">
        <f t="shared" si="18"/>
        <v>0</v>
      </c>
      <c r="AJ39" s="158">
        <f t="shared" si="18"/>
        <v>0</v>
      </c>
      <c r="AK39" s="158">
        <f t="shared" si="18"/>
        <v>0</v>
      </c>
      <c r="AL39" s="159">
        <f t="shared" si="18"/>
        <v>0</v>
      </c>
    </row>
    <row r="40" spans="1:38" ht="37.5">
      <c r="A40" s="115" t="s">
        <v>112</v>
      </c>
      <c r="B40" s="141" t="s">
        <v>115</v>
      </c>
      <c r="C40" s="163">
        <f>C2</f>
        <v>7</v>
      </c>
      <c r="D40" s="143" t="s">
        <v>73</v>
      </c>
      <c r="E40" s="141"/>
      <c r="F40" s="157" t="s">
        <v>170</v>
      </c>
      <c r="G40" s="157" t="s">
        <v>111</v>
      </c>
      <c r="H40" s="157" t="s">
        <v>111</v>
      </c>
      <c r="I40" s="158" t="s">
        <v>111</v>
      </c>
      <c r="J40" s="158" t="s">
        <v>111</v>
      </c>
      <c r="K40" s="159" t="s">
        <v>111</v>
      </c>
      <c r="L40" s="159"/>
      <c r="M40" s="157">
        <f>VLOOKUP('Low rise'!F40,'[2]Elemental Database'!$A$4:$H$252,8,FALSE)</f>
        <v>741.88800000000003</v>
      </c>
      <c r="N40" s="157">
        <f>VLOOKUP('Low rise'!G40,'[2]Elemental Database'!$A$4:$H$252,8,FALSE)</f>
        <v>0</v>
      </c>
      <c r="O40" s="157">
        <f>VLOOKUP('Low rise'!H40,'[2]Elemental Database'!$A$4:$H$252,8,FALSE)</f>
        <v>0</v>
      </c>
      <c r="P40" s="158">
        <f>VLOOKUP('Low rise'!I40,'[2]Elemental Database'!$A$4:$H$252,8,FALSE)</f>
        <v>0</v>
      </c>
      <c r="Q40" s="158">
        <f>VLOOKUP('Low rise'!J40,'[2]Elemental Database'!$A$4:$H$252,8,FALSE)</f>
        <v>0</v>
      </c>
      <c r="R40" s="159">
        <f>VLOOKUP('Low rise'!K40,'[2]Elemental Database'!$A$4:$H$252,8,FALSE)</f>
        <v>0</v>
      </c>
      <c r="S40" s="159"/>
      <c r="T40" s="157">
        <f t="shared" si="16"/>
        <v>5193.2160000000003</v>
      </c>
      <c r="U40" s="157">
        <f t="shared" si="16"/>
        <v>0</v>
      </c>
      <c r="V40" s="157">
        <f t="shared" si="16"/>
        <v>0</v>
      </c>
      <c r="W40" s="158">
        <f t="shared" si="16"/>
        <v>0</v>
      </c>
      <c r="X40" s="158">
        <f t="shared" si="16"/>
        <v>0</v>
      </c>
      <c r="Y40" s="159">
        <f t="shared" si="16"/>
        <v>0</v>
      </c>
      <c r="Z40" s="159"/>
      <c r="AA40" s="156">
        <f t="shared" si="17"/>
        <v>0</v>
      </c>
      <c r="AB40" s="157">
        <f t="shared" si="17"/>
        <v>-5193.2160000000003</v>
      </c>
      <c r="AC40" s="157">
        <f t="shared" si="17"/>
        <v>-5193.2160000000003</v>
      </c>
      <c r="AD40" s="158">
        <f t="shared" si="17"/>
        <v>-5193.2160000000003</v>
      </c>
      <c r="AE40" s="158">
        <f t="shared" si="17"/>
        <v>-5193.2160000000003</v>
      </c>
      <c r="AF40" s="159">
        <f t="shared" si="17"/>
        <v>-5193.2160000000003</v>
      </c>
      <c r="AG40" s="157">
        <f t="shared" si="18"/>
        <v>5193.2160000000003</v>
      </c>
      <c r="AH40" s="157">
        <f t="shared" si="18"/>
        <v>0</v>
      </c>
      <c r="AI40" s="157">
        <f t="shared" si="18"/>
        <v>0</v>
      </c>
      <c r="AJ40" s="158">
        <f t="shared" si="18"/>
        <v>0</v>
      </c>
      <c r="AK40" s="158">
        <f t="shared" si="18"/>
        <v>0</v>
      </c>
      <c r="AL40" s="159">
        <f t="shared" si="18"/>
        <v>0</v>
      </c>
    </row>
    <row r="41" spans="1:38">
      <c r="A41" s="115" t="s">
        <v>116</v>
      </c>
      <c r="B41" s="141" t="s">
        <v>117</v>
      </c>
      <c r="C41" s="163"/>
      <c r="D41" s="143" t="s">
        <v>73</v>
      </c>
      <c r="E41" s="141"/>
      <c r="F41" s="157" t="s">
        <v>111</v>
      </c>
      <c r="G41" s="157" t="s">
        <v>111</v>
      </c>
      <c r="H41" s="157" t="s">
        <v>111</v>
      </c>
      <c r="I41" s="158" t="s">
        <v>111</v>
      </c>
      <c r="J41" s="158" t="s">
        <v>111</v>
      </c>
      <c r="K41" s="159" t="s">
        <v>111</v>
      </c>
      <c r="L41" s="159"/>
      <c r="M41" s="157">
        <f>VLOOKUP('Low rise'!F41,'[2]Elemental Database'!$A$4:$H$252,8,FALSE)</f>
        <v>0</v>
      </c>
      <c r="N41" s="157">
        <f>VLOOKUP('Low rise'!G41,'[2]Elemental Database'!$A$4:$H$252,8,FALSE)</f>
        <v>0</v>
      </c>
      <c r="O41" s="157">
        <f>VLOOKUP('Low rise'!H41,'[2]Elemental Database'!$A$4:$H$252,8,FALSE)</f>
        <v>0</v>
      </c>
      <c r="P41" s="158">
        <f>VLOOKUP('Low rise'!I41,'[2]Elemental Database'!$A$4:$H$252,8,FALSE)</f>
        <v>0</v>
      </c>
      <c r="Q41" s="158">
        <f>VLOOKUP('Low rise'!J41,'[2]Elemental Database'!$A$4:$H$252,8,FALSE)</f>
        <v>0</v>
      </c>
      <c r="R41" s="159">
        <f>VLOOKUP('Low rise'!K41,'[2]Elemental Database'!$A$4:$H$252,8,FALSE)</f>
        <v>0</v>
      </c>
      <c r="S41" s="159"/>
      <c r="T41" s="157">
        <f t="shared" si="16"/>
        <v>0</v>
      </c>
      <c r="U41" s="157">
        <f t="shared" si="16"/>
        <v>0</v>
      </c>
      <c r="V41" s="157">
        <f t="shared" si="16"/>
        <v>0</v>
      </c>
      <c r="W41" s="158">
        <f t="shared" si="16"/>
        <v>0</v>
      </c>
      <c r="X41" s="158">
        <f t="shared" si="16"/>
        <v>0</v>
      </c>
      <c r="Y41" s="159">
        <f t="shared" si="16"/>
        <v>0</v>
      </c>
      <c r="Z41" s="159"/>
      <c r="AA41" s="156">
        <f t="shared" si="17"/>
        <v>0</v>
      </c>
      <c r="AB41" s="157">
        <f t="shared" si="17"/>
        <v>0</v>
      </c>
      <c r="AC41" s="157">
        <f t="shared" si="17"/>
        <v>0</v>
      </c>
      <c r="AD41" s="158">
        <f t="shared" si="17"/>
        <v>0</v>
      </c>
      <c r="AE41" s="158">
        <f t="shared" si="17"/>
        <v>0</v>
      </c>
      <c r="AF41" s="159">
        <f t="shared" si="17"/>
        <v>0</v>
      </c>
      <c r="AG41" s="157">
        <f t="shared" si="18"/>
        <v>0</v>
      </c>
      <c r="AH41" s="157">
        <f t="shared" si="18"/>
        <v>0</v>
      </c>
      <c r="AI41" s="157">
        <f t="shared" si="18"/>
        <v>0</v>
      </c>
      <c r="AJ41" s="158">
        <f t="shared" si="18"/>
        <v>0</v>
      </c>
      <c r="AK41" s="158">
        <f t="shared" si="18"/>
        <v>0</v>
      </c>
      <c r="AL41" s="159">
        <f t="shared" si="18"/>
        <v>0</v>
      </c>
    </row>
    <row r="42" spans="1:38" ht="38" thickBot="1">
      <c r="A42" s="115" t="s">
        <v>118</v>
      </c>
      <c r="B42" s="141" t="s">
        <v>119</v>
      </c>
      <c r="C42" s="163">
        <f>C2</f>
        <v>7</v>
      </c>
      <c r="D42" s="143" t="s">
        <v>73</v>
      </c>
      <c r="E42" s="182"/>
      <c r="F42" s="157" t="s">
        <v>111</v>
      </c>
      <c r="G42" s="157" t="s">
        <v>120</v>
      </c>
      <c r="H42" s="157" t="s">
        <v>120</v>
      </c>
      <c r="I42" s="158" t="s">
        <v>120</v>
      </c>
      <c r="J42" s="158" t="s">
        <v>120</v>
      </c>
      <c r="K42" s="159" t="s">
        <v>120</v>
      </c>
      <c r="L42" s="159"/>
      <c r="M42" s="157">
        <f>VLOOKUP('Low rise'!F42,'[2]Elemental Database'!$A$4:$H$252,8,FALSE)</f>
        <v>0</v>
      </c>
      <c r="N42" s="157">
        <f>VLOOKUP('Low rise'!G42,'[2]Elemental Database'!$A$4:$H$252,8,FALSE)</f>
        <v>105.10080000000001</v>
      </c>
      <c r="O42" s="157">
        <f>VLOOKUP('Low rise'!H42,'[2]Elemental Database'!$A$4:$H$252,8,FALSE)</f>
        <v>105.10080000000001</v>
      </c>
      <c r="P42" s="158">
        <f>VLOOKUP('Low rise'!I42,'[2]Elemental Database'!$A$4:$H$252,8,FALSE)</f>
        <v>105.10080000000001</v>
      </c>
      <c r="Q42" s="158">
        <f>VLOOKUP('Low rise'!J42,'[2]Elemental Database'!$A$4:$H$252,8,FALSE)</f>
        <v>105.10080000000001</v>
      </c>
      <c r="R42" s="159">
        <f>VLOOKUP('Low rise'!K42,'[2]Elemental Database'!$A$4:$H$252,8,FALSE)</f>
        <v>105.10080000000001</v>
      </c>
      <c r="S42" s="159"/>
      <c r="T42" s="157">
        <f t="shared" si="16"/>
        <v>0</v>
      </c>
      <c r="U42" s="157">
        <f t="shared" si="16"/>
        <v>735.7056</v>
      </c>
      <c r="V42" s="157">
        <f t="shared" si="16"/>
        <v>735.7056</v>
      </c>
      <c r="W42" s="158">
        <f t="shared" si="16"/>
        <v>735.7056</v>
      </c>
      <c r="X42" s="158">
        <f t="shared" si="16"/>
        <v>735.7056</v>
      </c>
      <c r="Y42" s="159">
        <f t="shared" si="16"/>
        <v>735.7056</v>
      </c>
      <c r="Z42" s="159"/>
      <c r="AA42" s="187">
        <f t="shared" si="17"/>
        <v>0</v>
      </c>
      <c r="AB42" s="188">
        <f t="shared" si="17"/>
        <v>735.7056</v>
      </c>
      <c r="AC42" s="188">
        <f t="shared" si="17"/>
        <v>735.7056</v>
      </c>
      <c r="AD42" s="189">
        <f t="shared" si="17"/>
        <v>735.7056</v>
      </c>
      <c r="AE42" s="189">
        <f t="shared" si="17"/>
        <v>735.7056</v>
      </c>
      <c r="AF42" s="190">
        <f t="shared" si="17"/>
        <v>735.7056</v>
      </c>
      <c r="AG42" s="157">
        <f t="shared" si="18"/>
        <v>-735.7056</v>
      </c>
      <c r="AH42" s="157">
        <f t="shared" si="18"/>
        <v>0</v>
      </c>
      <c r="AI42" s="188">
        <f t="shared" si="18"/>
        <v>0</v>
      </c>
      <c r="AJ42" s="189">
        <f t="shared" si="18"/>
        <v>0</v>
      </c>
      <c r="AK42" s="189">
        <f t="shared" si="18"/>
        <v>0</v>
      </c>
      <c r="AL42" s="190">
        <f t="shared" si="18"/>
        <v>0</v>
      </c>
    </row>
    <row r="43" spans="1:38" ht="13.5" thickBot="1">
      <c r="B43" s="167" t="s">
        <v>97</v>
      </c>
      <c r="C43" s="167"/>
      <c r="D43" s="167"/>
      <c r="E43" s="167"/>
      <c r="F43" s="191"/>
      <c r="G43" s="167"/>
      <c r="H43" s="167"/>
      <c r="I43" s="167"/>
      <c r="J43" s="192"/>
      <c r="K43" s="192"/>
      <c r="L43" s="192"/>
      <c r="M43" s="191"/>
      <c r="N43" s="167"/>
      <c r="O43" s="167"/>
      <c r="P43" s="167"/>
      <c r="Q43" s="167"/>
      <c r="R43" s="167"/>
      <c r="S43" s="192"/>
      <c r="T43" s="193">
        <f t="shared" ref="T43:Y43" si="19">SUM(T34:T42)</f>
        <v>38280.095999999998</v>
      </c>
      <c r="U43" s="193">
        <f t="shared" si="19"/>
        <v>71380.665599999993</v>
      </c>
      <c r="V43" s="193">
        <f t="shared" si="19"/>
        <v>71380.665599999993</v>
      </c>
      <c r="W43" s="193">
        <f t="shared" si="19"/>
        <v>71380.665599999993</v>
      </c>
      <c r="X43" s="194">
        <f t="shared" si="19"/>
        <v>71380.665599999993</v>
      </c>
      <c r="Y43" s="194">
        <f t="shared" si="19"/>
        <v>71380.665599999993</v>
      </c>
      <c r="Z43" s="168"/>
      <c r="AA43" s="195">
        <f t="shared" si="17"/>
        <v>0</v>
      </c>
      <c r="AB43" s="195">
        <f t="shared" si="17"/>
        <v>33100.569599999995</v>
      </c>
      <c r="AC43" s="195">
        <f t="shared" si="17"/>
        <v>33100.569599999995</v>
      </c>
      <c r="AD43" s="195">
        <f t="shared" si="17"/>
        <v>33100.569599999995</v>
      </c>
      <c r="AE43" s="196">
        <f t="shared" si="17"/>
        <v>33100.569599999995</v>
      </c>
      <c r="AF43" s="196">
        <f t="shared" si="17"/>
        <v>33100.569599999995</v>
      </c>
      <c r="AG43" s="194"/>
      <c r="AH43" s="194"/>
      <c r="AI43" s="194"/>
      <c r="AJ43" s="194"/>
      <c r="AK43" s="194"/>
      <c r="AL43" s="194"/>
    </row>
    <row r="44" spans="1:38" ht="13.5" thickBot="1">
      <c r="B44" s="167" t="s">
        <v>98</v>
      </c>
      <c r="C44" s="167"/>
      <c r="D44" s="167"/>
      <c r="E44" s="167"/>
      <c r="F44" s="197"/>
      <c r="G44" s="198"/>
      <c r="H44" s="198"/>
      <c r="I44" s="198"/>
      <c r="J44" s="199"/>
      <c r="K44" s="199"/>
      <c r="L44" s="199"/>
      <c r="M44" s="197"/>
      <c r="N44" s="198"/>
      <c r="O44" s="198"/>
      <c r="P44" s="198"/>
      <c r="Q44" s="198"/>
      <c r="R44" s="198"/>
      <c r="S44" s="199"/>
      <c r="T44" s="197"/>
      <c r="U44" s="200">
        <f>U43-$T$43</f>
        <v>33100.569599999995</v>
      </c>
      <c r="V44" s="200">
        <f t="shared" ref="V44:W44" si="20">V43-$T$43</f>
        <v>33100.569599999995</v>
      </c>
      <c r="W44" s="200">
        <f t="shared" si="20"/>
        <v>33100.569599999995</v>
      </c>
      <c r="X44" s="200">
        <f>X43-$T$43</f>
        <v>33100.569599999995</v>
      </c>
      <c r="Y44" s="200">
        <f>Y43-$T$43</f>
        <v>33100.569599999995</v>
      </c>
      <c r="Z44" s="201"/>
      <c r="AA44" s="197">
        <f t="shared" ref="AA44:AL44" si="21">SUM(AA34:AA42)</f>
        <v>0</v>
      </c>
      <c r="AB44" s="195">
        <f t="shared" si="21"/>
        <v>33100.569600000003</v>
      </c>
      <c r="AC44" s="195">
        <f t="shared" si="21"/>
        <v>33100.569600000003</v>
      </c>
      <c r="AD44" s="195">
        <f t="shared" si="21"/>
        <v>33100.569600000003</v>
      </c>
      <c r="AE44" s="201">
        <f t="shared" si="21"/>
        <v>33100.569600000003</v>
      </c>
      <c r="AF44" s="201">
        <f t="shared" si="21"/>
        <v>33100.569600000003</v>
      </c>
      <c r="AG44" s="200">
        <f t="shared" si="21"/>
        <v>-33100.569600000003</v>
      </c>
      <c r="AH44" s="200">
        <f t="shared" si="21"/>
        <v>0</v>
      </c>
      <c r="AI44" s="200">
        <f t="shared" si="21"/>
        <v>0</v>
      </c>
      <c r="AJ44" s="200">
        <f t="shared" si="21"/>
        <v>0</v>
      </c>
      <c r="AK44" s="200">
        <f t="shared" si="21"/>
        <v>0</v>
      </c>
      <c r="AL44" s="200">
        <f t="shared" si="21"/>
        <v>0</v>
      </c>
    </row>
    <row r="45" spans="1:38">
      <c r="U45" s="157"/>
      <c r="V45" s="157"/>
      <c r="W45" s="157"/>
      <c r="X45" s="157"/>
      <c r="Y45" s="157"/>
    </row>
    <row r="46" spans="1:38">
      <c r="U46" s="157"/>
    </row>
    <row r="47" spans="1:38" hidden="1"/>
    <row r="48" spans="1:38" hidden="1">
      <c r="G48" s="249" t="s">
        <v>121</v>
      </c>
      <c r="H48" s="249"/>
      <c r="I48" s="249"/>
      <c r="J48" s="249"/>
      <c r="K48" s="249"/>
      <c r="L48" s="249"/>
      <c r="M48" s="249"/>
    </row>
    <row r="49" spans="6:13" hidden="1"/>
    <row r="50" spans="6:13" hidden="1">
      <c r="H50" s="117" t="str">
        <f>F5</f>
        <v>BAU 2021</v>
      </c>
      <c r="I50" s="117">
        <f>E5</f>
        <v>0</v>
      </c>
      <c r="J50" s="117" t="str">
        <f>F5</f>
        <v>BAU 2021</v>
      </c>
      <c r="L50" s="117" t="str">
        <f>G5</f>
        <v>FHS Part L 2026</v>
      </c>
      <c r="M50" s="117" t="s">
        <v>150</v>
      </c>
    </row>
    <row r="51" spans="6:13" hidden="1">
      <c r="H51" s="157">
        <f>T28</f>
        <v>357640.86558089551</v>
      </c>
      <c r="I51" s="157">
        <f>S28</f>
        <v>0</v>
      </c>
      <c r="J51" s="157">
        <f>T28</f>
        <v>357640.86558089551</v>
      </c>
      <c r="K51" s="157"/>
      <c r="L51" s="157">
        <f>U28</f>
        <v>359393.92445799097</v>
      </c>
      <c r="M51" s="157">
        <f>V28</f>
        <v>410465.84452082112</v>
      </c>
    </row>
    <row r="52" spans="6:13" hidden="1">
      <c r="F52" s="117" t="str">
        <f>F33</f>
        <v>Gas boiler</v>
      </c>
      <c r="G52" s="157">
        <f>T43</f>
        <v>38280.095999999998</v>
      </c>
      <c r="H52" s="157">
        <f t="shared" ref="H52:M54" si="22">H$51+$G52</f>
        <v>395920.96158089553</v>
      </c>
      <c r="I52" s="157">
        <f t="shared" si="22"/>
        <v>38280.095999999998</v>
      </c>
      <c r="J52" s="157">
        <f t="shared" si="22"/>
        <v>395920.96158089553</v>
      </c>
      <c r="K52" s="157"/>
      <c r="L52" s="157">
        <f t="shared" ref="L52:M52" si="23">L$51+$G52</f>
        <v>397674.02045799099</v>
      </c>
      <c r="M52" s="157">
        <f t="shared" si="23"/>
        <v>448745.94052082114</v>
      </c>
    </row>
    <row r="53" spans="6:13" hidden="1">
      <c r="F53" s="117" t="str">
        <f>G33</f>
        <v>FHS Part L 2026</v>
      </c>
      <c r="G53" s="157">
        <f>U43</f>
        <v>71380.665599999993</v>
      </c>
      <c r="H53" s="157">
        <f t="shared" si="22"/>
        <v>429021.53118089552</v>
      </c>
      <c r="I53" s="157"/>
      <c r="J53" s="157">
        <f t="shared" si="22"/>
        <v>429021.53118089552</v>
      </c>
      <c r="K53" s="157"/>
      <c r="L53" s="157">
        <f t="shared" si="22"/>
        <v>430774.59005799098</v>
      </c>
      <c r="M53" s="157">
        <f t="shared" si="22"/>
        <v>481846.51012082113</v>
      </c>
    </row>
    <row r="54" spans="6:13" ht="25" hidden="1">
      <c r="F54" s="117" t="str">
        <f>H33</f>
        <v>Level 1b
(SHD 15-20)</v>
      </c>
      <c r="G54" s="157">
        <f>X43</f>
        <v>71380.665599999993</v>
      </c>
      <c r="H54" s="157">
        <f t="shared" si="22"/>
        <v>429021.53118089552</v>
      </c>
      <c r="I54" s="157"/>
      <c r="J54" s="157">
        <f t="shared" si="22"/>
        <v>429021.53118089552</v>
      </c>
      <c r="K54" s="157"/>
      <c r="L54" s="157">
        <f t="shared" si="22"/>
        <v>430774.59005799098</v>
      </c>
      <c r="M54" s="157">
        <f t="shared" si="22"/>
        <v>481846.51012082113</v>
      </c>
    </row>
    <row r="55" spans="6:13" hidden="1">
      <c r="G55" s="157"/>
      <c r="H55" s="157"/>
      <c r="I55" s="157"/>
      <c r="J55" s="157"/>
      <c r="K55" s="157"/>
      <c r="L55" s="157"/>
      <c r="M55" s="157"/>
    </row>
    <row r="56" spans="6:13" hidden="1"/>
    <row r="57" spans="6:13" hidden="1">
      <c r="G57" s="249" t="s">
        <v>122</v>
      </c>
      <c r="H57" s="249"/>
      <c r="I57" s="249"/>
      <c r="J57" s="249"/>
      <c r="K57" s="249"/>
      <c r="L57" s="249"/>
      <c r="M57" s="249"/>
    </row>
    <row r="58" spans="6:13" hidden="1">
      <c r="F58" s="117" t="str">
        <f>Detached!F58</f>
        <v>South Glos uplift -</v>
      </c>
      <c r="G58" s="202" t="e">
        <f>#REF!</f>
        <v>#REF!</v>
      </c>
      <c r="H58" s="202"/>
      <c r="I58" s="202"/>
    </row>
    <row r="59" spans="6:13" hidden="1">
      <c r="H59" s="117" t="str">
        <f t="shared" ref="H59:J59" si="24">H50</f>
        <v>BAU 2021</v>
      </c>
      <c r="I59" s="117">
        <f t="shared" si="24"/>
        <v>0</v>
      </c>
      <c r="J59" s="117" t="str">
        <f t="shared" si="24"/>
        <v>BAU 2021</v>
      </c>
      <c r="L59" s="117" t="str">
        <f t="shared" ref="L59:M59" si="25">L50</f>
        <v>FHS Part L 2026</v>
      </c>
      <c r="M59" s="117" t="str">
        <f t="shared" si="25"/>
        <v>LP24</v>
      </c>
    </row>
    <row r="60" spans="6:13" hidden="1">
      <c r="H60" s="157" t="e">
        <f t="shared" ref="H60:J60" si="26">H51*$G$58</f>
        <v>#REF!</v>
      </c>
      <c r="I60" s="157" t="e">
        <f t="shared" si="26"/>
        <v>#REF!</v>
      </c>
      <c r="J60" s="157" t="e">
        <f t="shared" si="26"/>
        <v>#REF!</v>
      </c>
      <c r="K60" s="157"/>
      <c r="L60" s="157" t="e">
        <f>L51*$G$58</f>
        <v>#REF!</v>
      </c>
      <c r="M60" s="157" t="e">
        <f>M51*$G$58</f>
        <v>#REF!</v>
      </c>
    </row>
    <row r="61" spans="6:13" hidden="1">
      <c r="F61" s="117" t="str">
        <f>F52</f>
        <v>Gas boiler</v>
      </c>
      <c r="G61" s="157" t="e">
        <f>G52*$G$58</f>
        <v>#REF!</v>
      </c>
      <c r="H61" s="157" t="e">
        <f t="shared" ref="H61:M63" si="27">H$60+$G61</f>
        <v>#REF!</v>
      </c>
      <c r="I61" s="157" t="e">
        <f t="shared" si="27"/>
        <v>#REF!</v>
      </c>
      <c r="J61" s="157" t="e">
        <f t="shared" si="27"/>
        <v>#REF!</v>
      </c>
      <c r="K61" s="157"/>
      <c r="L61" s="157" t="e">
        <f t="shared" ref="L61:M61" si="28">L$60+$G61</f>
        <v>#REF!</v>
      </c>
      <c r="M61" s="157" t="e">
        <f t="shared" si="28"/>
        <v>#REF!</v>
      </c>
    </row>
    <row r="62" spans="6:13" hidden="1">
      <c r="F62" s="117" t="str">
        <f t="shared" ref="F62:F63" si="29">F53</f>
        <v>FHS Part L 2026</v>
      </c>
      <c r="G62" s="157" t="e">
        <f t="shared" ref="G62:G63" si="30">G53*$G$58</f>
        <v>#REF!</v>
      </c>
      <c r="H62" s="157" t="e">
        <f t="shared" si="27"/>
        <v>#REF!</v>
      </c>
      <c r="I62" s="157"/>
      <c r="J62" s="157" t="e">
        <f t="shared" si="27"/>
        <v>#REF!</v>
      </c>
      <c r="K62" s="157"/>
      <c r="L62" s="157" t="e">
        <f t="shared" si="27"/>
        <v>#REF!</v>
      </c>
      <c r="M62" s="157" t="e">
        <f t="shared" si="27"/>
        <v>#REF!</v>
      </c>
    </row>
    <row r="63" spans="6:13" ht="25" hidden="1">
      <c r="F63" s="117" t="str">
        <f t="shared" si="29"/>
        <v>Level 1b
(SHD 15-20)</v>
      </c>
      <c r="G63" s="157" t="e">
        <f t="shared" si="30"/>
        <v>#REF!</v>
      </c>
      <c r="H63" s="157" t="e">
        <f t="shared" si="27"/>
        <v>#REF!</v>
      </c>
      <c r="I63" s="157"/>
      <c r="J63" s="157" t="e">
        <f t="shared" si="27"/>
        <v>#REF!</v>
      </c>
      <c r="K63" s="157"/>
      <c r="L63" s="157" t="e">
        <f t="shared" si="27"/>
        <v>#REF!</v>
      </c>
      <c r="M63" s="157" t="e">
        <f t="shared" si="27"/>
        <v>#REF!</v>
      </c>
    </row>
    <row r="64" spans="6:13" hidden="1">
      <c r="G64" s="157"/>
      <c r="H64" s="157"/>
      <c r="I64" s="157"/>
      <c r="J64" s="157"/>
      <c r="K64" s="157"/>
      <c r="L64" s="157"/>
      <c r="M64" s="157"/>
    </row>
    <row r="65" spans="3:13" hidden="1"/>
    <row r="66" spans="3:13" hidden="1">
      <c r="G66" s="249" t="s">
        <v>123</v>
      </c>
      <c r="H66" s="249"/>
      <c r="I66" s="249"/>
      <c r="J66" s="249"/>
      <c r="K66" s="249"/>
      <c r="L66" s="249"/>
      <c r="M66" s="249"/>
    </row>
    <row r="67" spans="3:13" hidden="1">
      <c r="F67" s="117" t="s">
        <v>124</v>
      </c>
      <c r="G67" s="235">
        <v>0.17</v>
      </c>
      <c r="H67" s="202"/>
      <c r="I67" s="202"/>
    </row>
    <row r="68" spans="3:13" hidden="1">
      <c r="F68" s="117" t="s">
        <v>125</v>
      </c>
      <c r="G68" s="235">
        <v>0.05</v>
      </c>
      <c r="H68" s="202"/>
      <c r="I68" s="202"/>
    </row>
    <row r="69" spans="3:13" hidden="1">
      <c r="F69" s="117" t="s">
        <v>126</v>
      </c>
      <c r="G69" s="235">
        <v>0.05</v>
      </c>
      <c r="H69" s="202"/>
      <c r="I69" s="202"/>
    </row>
    <row r="70" spans="3:13" hidden="1">
      <c r="G70" s="202"/>
      <c r="H70" s="202"/>
      <c r="I70" s="202"/>
    </row>
    <row r="71" spans="3:13" hidden="1">
      <c r="H71" s="117" t="str">
        <f t="shared" ref="H71:J71" si="31">H59</f>
        <v>BAU 2021</v>
      </c>
      <c r="I71" s="117">
        <f t="shared" si="31"/>
        <v>0</v>
      </c>
      <c r="J71" s="117" t="str">
        <f t="shared" si="31"/>
        <v>BAU 2021</v>
      </c>
      <c r="L71" s="117" t="str">
        <f t="shared" ref="L71:M71" si="32">L59</f>
        <v>FHS Part L 2026</v>
      </c>
      <c r="M71" s="117" t="str">
        <f t="shared" si="32"/>
        <v>LP24</v>
      </c>
    </row>
    <row r="72" spans="3:13" hidden="1">
      <c r="H72" s="157" t="e">
        <f t="shared" ref="H72:J72" si="33">H60+(H60*SUM($G$67:$G$69))</f>
        <v>#REF!</v>
      </c>
      <c r="I72" s="157" t="e">
        <f t="shared" si="33"/>
        <v>#REF!</v>
      </c>
      <c r="J72" s="157" t="e">
        <f t="shared" si="33"/>
        <v>#REF!</v>
      </c>
      <c r="K72" s="157"/>
      <c r="L72" s="157" t="e">
        <f>L60+(L60*SUM($G$67:$G$69))</f>
        <v>#REF!</v>
      </c>
      <c r="M72" s="157" t="e">
        <f>M60+(M60*SUM($G$67:$G$69))</f>
        <v>#REF!</v>
      </c>
    </row>
    <row r="73" spans="3:13" hidden="1">
      <c r="F73" s="117" t="str">
        <f>F61</f>
        <v>Gas boiler</v>
      </c>
      <c r="G73" s="157" t="e">
        <f>G61+(G61*SUM($G$67:$G$69))</f>
        <v>#REF!</v>
      </c>
      <c r="H73" s="157" t="e">
        <f t="shared" ref="H73:M75" si="34">H$72+$G73</f>
        <v>#REF!</v>
      </c>
      <c r="I73" s="157" t="e">
        <f t="shared" si="34"/>
        <v>#REF!</v>
      </c>
      <c r="J73" s="157" t="e">
        <f t="shared" si="34"/>
        <v>#REF!</v>
      </c>
      <c r="K73" s="157"/>
      <c r="L73" s="157" t="e">
        <f t="shared" ref="L73:M73" si="35">L$72+$G73</f>
        <v>#REF!</v>
      </c>
      <c r="M73" s="157" t="e">
        <f t="shared" si="35"/>
        <v>#REF!</v>
      </c>
    </row>
    <row r="74" spans="3:13" hidden="1">
      <c r="F74" s="117" t="str">
        <f t="shared" ref="F74:F75" si="36">F62</f>
        <v>FHS Part L 2026</v>
      </c>
      <c r="G74" s="157" t="e">
        <f>G62+(G62*SUM($G$67:$G$69))</f>
        <v>#REF!</v>
      </c>
      <c r="H74" s="157" t="e">
        <f t="shared" si="34"/>
        <v>#REF!</v>
      </c>
      <c r="I74" s="157"/>
      <c r="J74" s="157" t="e">
        <f t="shared" si="34"/>
        <v>#REF!</v>
      </c>
      <c r="K74" s="157"/>
      <c r="L74" s="157" t="e">
        <f t="shared" si="34"/>
        <v>#REF!</v>
      </c>
      <c r="M74" s="157" t="e">
        <f t="shared" si="34"/>
        <v>#REF!</v>
      </c>
    </row>
    <row r="75" spans="3:13" hidden="1">
      <c r="F75" s="117" t="str">
        <f t="shared" si="36"/>
        <v>Level 1b
(SHD 15-20)</v>
      </c>
      <c r="G75" s="157" t="e">
        <f>G63+(G63*SUM($G$67:$G$69))</f>
        <v>#REF!</v>
      </c>
      <c r="H75" s="157" t="e">
        <f t="shared" si="34"/>
        <v>#REF!</v>
      </c>
      <c r="I75" s="157"/>
      <c r="J75" s="157" t="e">
        <f t="shared" si="34"/>
        <v>#REF!</v>
      </c>
      <c r="K75" s="157"/>
      <c r="L75" s="157" t="e">
        <f t="shared" si="34"/>
        <v>#REF!</v>
      </c>
      <c r="M75" s="157" t="e">
        <f t="shared" si="34"/>
        <v>#REF!</v>
      </c>
    </row>
    <row r="76" spans="3:13" hidden="1">
      <c r="G76" s="157"/>
      <c r="H76" s="157"/>
      <c r="I76" s="157"/>
      <c r="J76" s="157"/>
      <c r="K76" s="157"/>
      <c r="L76" s="157"/>
      <c r="M76" s="157"/>
    </row>
    <row r="77" spans="3:13" hidden="1"/>
    <row r="78" spans="3:13" hidden="1">
      <c r="G78" s="249" t="s">
        <v>128</v>
      </c>
      <c r="H78" s="249"/>
      <c r="I78" s="249"/>
      <c r="J78" s="249"/>
      <c r="K78" s="249"/>
      <c r="L78" s="249"/>
      <c r="M78" s="249"/>
    </row>
    <row r="79" spans="3:13" hidden="1">
      <c r="H79" s="117" t="str">
        <f t="shared" ref="H79:J79" si="37">H50</f>
        <v>BAU 2021</v>
      </c>
      <c r="I79" s="117">
        <f t="shared" si="37"/>
        <v>0</v>
      </c>
      <c r="J79" s="117" t="str">
        <f t="shared" si="37"/>
        <v>BAU 2021</v>
      </c>
      <c r="L79" s="117" t="str">
        <f>L50</f>
        <v>FHS Part L 2026</v>
      </c>
      <c r="M79" s="117" t="str">
        <f>M50</f>
        <v>LP24</v>
      </c>
    </row>
    <row r="80" spans="3:13" hidden="1">
      <c r="C80" s="204" t="s">
        <v>127</v>
      </c>
      <c r="D80" s="205" t="e">
        <f>H73</f>
        <v>#REF!</v>
      </c>
      <c r="F80" s="117" t="str">
        <f>F52</f>
        <v>Gas boiler</v>
      </c>
      <c r="H80" s="157" t="e">
        <f t="shared" ref="H80:M82" si="38">H73-$D$80</f>
        <v>#REF!</v>
      </c>
      <c r="I80" s="157" t="e">
        <f t="shared" si="38"/>
        <v>#REF!</v>
      </c>
      <c r="J80" s="157" t="e">
        <f t="shared" si="38"/>
        <v>#REF!</v>
      </c>
      <c r="K80" s="157"/>
      <c r="L80" s="157" t="e">
        <f t="shared" ref="L80:M80" si="39">L73-$D$80</f>
        <v>#REF!</v>
      </c>
      <c r="M80" s="157" t="e">
        <f t="shared" si="39"/>
        <v>#REF!</v>
      </c>
    </row>
    <row r="81" spans="6:13" hidden="1">
      <c r="F81" s="117" t="str">
        <f>F53</f>
        <v>FHS Part L 2026</v>
      </c>
      <c r="H81" s="157" t="e">
        <f t="shared" si="38"/>
        <v>#REF!</v>
      </c>
      <c r="I81" s="157" t="e">
        <f t="shared" si="38"/>
        <v>#REF!</v>
      </c>
      <c r="J81" s="157" t="e">
        <f t="shared" si="38"/>
        <v>#REF!</v>
      </c>
      <c r="K81" s="157"/>
      <c r="L81" s="157" t="e">
        <f t="shared" si="38"/>
        <v>#REF!</v>
      </c>
      <c r="M81" s="157" t="e">
        <f t="shared" si="38"/>
        <v>#REF!</v>
      </c>
    </row>
    <row r="82" spans="6:13" ht="25" hidden="1">
      <c r="F82" s="117" t="str">
        <f>F54</f>
        <v>Level 1b
(SHD 15-20)</v>
      </c>
      <c r="H82" s="157" t="e">
        <f t="shared" si="38"/>
        <v>#REF!</v>
      </c>
      <c r="J82" s="157" t="e">
        <f t="shared" si="38"/>
        <v>#REF!</v>
      </c>
      <c r="K82" s="157"/>
      <c r="L82" s="157" t="e">
        <f t="shared" si="38"/>
        <v>#REF!</v>
      </c>
      <c r="M82" s="157" t="e">
        <f t="shared" si="38"/>
        <v>#REF!</v>
      </c>
    </row>
    <row r="83" spans="6:13" hidden="1">
      <c r="J83" s="157"/>
      <c r="K83" s="157"/>
      <c r="L83" s="157"/>
      <c r="M83" s="157"/>
    </row>
    <row r="84" spans="6:13" hidden="1">
      <c r="J84" s="157"/>
      <c r="K84" s="157"/>
      <c r="L84" s="157"/>
      <c r="M84" s="157"/>
    </row>
    <row r="85" spans="6:13" hidden="1">
      <c r="G85" s="249" t="s">
        <v>129</v>
      </c>
      <c r="H85" s="249"/>
      <c r="I85" s="249"/>
      <c r="J85" s="249"/>
      <c r="K85" s="249"/>
      <c r="L85" s="249"/>
      <c r="M85" s="249"/>
    </row>
    <row r="86" spans="6:13" hidden="1">
      <c r="H86" s="117" t="str">
        <f t="shared" ref="H86:J86" si="40">H79</f>
        <v>BAU 2021</v>
      </c>
      <c r="I86" s="117">
        <f t="shared" si="40"/>
        <v>0</v>
      </c>
      <c r="J86" s="117" t="str">
        <f t="shared" si="40"/>
        <v>BAU 2021</v>
      </c>
      <c r="L86" s="117" t="str">
        <f t="shared" ref="L86:M86" si="41">L79</f>
        <v>FHS Part L 2026</v>
      </c>
      <c r="M86" s="117" t="str">
        <f t="shared" si="41"/>
        <v>LP24</v>
      </c>
    </row>
    <row r="87" spans="6:13" hidden="1">
      <c r="F87" s="117" t="str">
        <f>F80</f>
        <v>Gas boiler</v>
      </c>
      <c r="H87" s="157" t="e">
        <f t="shared" ref="H87:M89" si="42">H80/$C$2</f>
        <v>#REF!</v>
      </c>
      <c r="I87" s="157" t="e">
        <f t="shared" si="42"/>
        <v>#REF!</v>
      </c>
      <c r="J87" s="157" t="e">
        <f t="shared" si="42"/>
        <v>#REF!</v>
      </c>
      <c r="K87" s="157"/>
      <c r="L87" s="157" t="e">
        <f t="shared" ref="L87:M87" si="43">L80/$C$2</f>
        <v>#REF!</v>
      </c>
      <c r="M87" s="157" t="e">
        <f t="shared" si="43"/>
        <v>#REF!</v>
      </c>
    </row>
    <row r="88" spans="6:13" hidden="1">
      <c r="F88" s="117" t="str">
        <f t="shared" ref="F88:F89" si="44">F81</f>
        <v>FHS Part L 2026</v>
      </c>
      <c r="H88" s="157" t="e">
        <f t="shared" si="42"/>
        <v>#REF!</v>
      </c>
      <c r="I88" s="157" t="e">
        <f t="shared" si="42"/>
        <v>#REF!</v>
      </c>
      <c r="J88" s="157" t="e">
        <f t="shared" si="42"/>
        <v>#REF!</v>
      </c>
      <c r="K88" s="157"/>
      <c r="L88" s="157" t="e">
        <f t="shared" si="42"/>
        <v>#REF!</v>
      </c>
      <c r="M88" s="157" t="e">
        <f t="shared" si="42"/>
        <v>#REF!</v>
      </c>
    </row>
    <row r="89" spans="6:13" ht="25" hidden="1">
      <c r="F89" s="117" t="str">
        <f t="shared" si="44"/>
        <v>Level 1b
(SHD 15-20)</v>
      </c>
      <c r="H89" s="157" t="e">
        <f t="shared" si="42"/>
        <v>#REF!</v>
      </c>
      <c r="I89" s="157">
        <f t="shared" si="42"/>
        <v>0</v>
      </c>
      <c r="J89" s="157" t="e">
        <f t="shared" si="42"/>
        <v>#REF!</v>
      </c>
      <c r="K89" s="157"/>
      <c r="L89" s="157" t="e">
        <f t="shared" si="42"/>
        <v>#REF!</v>
      </c>
      <c r="M89" s="157" t="e">
        <f t="shared" si="42"/>
        <v>#REF!</v>
      </c>
    </row>
    <row r="90" spans="6:13" hidden="1">
      <c r="J90" s="157"/>
      <c r="K90" s="157"/>
      <c r="L90" s="157"/>
      <c r="M90" s="157"/>
    </row>
    <row r="91" spans="6:13" hidden="1"/>
    <row r="165" spans="31:31">
      <c r="AE165" s="203">
        <f>AE44/11</f>
        <v>3009.142690909091</v>
      </c>
    </row>
    <row r="166" spans="31:31" ht="12" customHeight="1"/>
  </sheetData>
  <mergeCells count="19">
    <mergeCell ref="G48:M48"/>
    <mergeCell ref="G57:M57"/>
    <mergeCell ref="G66:M66"/>
    <mergeCell ref="G78:M78"/>
    <mergeCell ref="G85:M85"/>
    <mergeCell ref="AI32:AL32"/>
    <mergeCell ref="B1:AJ1"/>
    <mergeCell ref="B3:AJ3"/>
    <mergeCell ref="C4:D4"/>
    <mergeCell ref="F4:K4"/>
    <mergeCell ref="M4:R4"/>
    <mergeCell ref="T4:Y4"/>
    <mergeCell ref="AA4:AF4"/>
    <mergeCell ref="AI4:AL4"/>
    <mergeCell ref="C32:D32"/>
    <mergeCell ref="F32:K32"/>
    <mergeCell ref="M32:R32"/>
    <mergeCell ref="T32:Y32"/>
    <mergeCell ref="AA32:AF32"/>
  </mergeCells>
  <dataValidations count="1">
    <dataValidation type="list" allowBlank="1" showInputMessage="1" showErrorMessage="1" sqref="F34:K42 F6:K27" xr:uid="{C4F6FAB1-0906-4E82-A6B3-9A1B019BF304}">
      <formula1>INDIRECT($A6)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C3435A6814124A92F16DB8DD6145C8" ma:contentTypeVersion="20" ma:contentTypeDescription="Create a new document." ma:contentTypeScope="" ma:versionID="320c6ca5c1f7d1a930264432ea4e6213">
  <xsd:schema xmlns:xsd="http://www.w3.org/2001/XMLSchema" xmlns:xs="http://www.w3.org/2001/XMLSchema" xmlns:p="http://schemas.microsoft.com/office/2006/metadata/properties" xmlns:ns2="39549395-1385-4d71-82ab-a59f2e1de573" xmlns:ns3="0c110468-a1d5-4c5d-b594-3caef931194d" targetNamespace="http://schemas.microsoft.com/office/2006/metadata/properties" ma:root="true" ma:fieldsID="64180339638defd359a3e440e0cac3bc" ns2:_="" ns3:_="">
    <xsd:import namespace="39549395-1385-4d71-82ab-a59f2e1de573"/>
    <xsd:import namespace="0c110468-a1d5-4c5d-b594-3caef93119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_x0031_" minOccurs="0"/>
                <xsd:element ref="ns2: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549395-1385-4d71-82ab-a59f2e1de5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ecf5fc7-d0ee-4f82-9ef1-bad3418330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_x0031_" ma:index="26" nillable="true" ma:displayName="1" ma:format="Dropdown" ma:internalName="_x0031_" ma:percentage="FALSE">
      <xsd:simpleType>
        <xsd:restriction base="dms:Number"/>
      </xsd:simpleType>
    </xsd:element>
    <xsd:element name="Number" ma:index="27" nillable="true" ma:displayName="Number" ma:format="Dropdown" ma:internalName="Number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110468-a1d5-4c5d-b594-3caef931194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dc514111-214f-43b1-b791-467228869b19}" ma:internalName="TaxCatchAll" ma:showField="CatchAllData" ma:web="0c110468-a1d5-4c5d-b594-3caef93119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9549395-1385-4d71-82ab-a59f2e1de573">
      <Terms xmlns="http://schemas.microsoft.com/office/infopath/2007/PartnerControls"/>
    </lcf76f155ced4ddcb4097134ff3c332f>
    <TaxCatchAll xmlns="0c110468-a1d5-4c5d-b594-3caef931194d" xsi:nil="true"/>
    <Number xmlns="39549395-1385-4d71-82ab-a59f2e1de573" xsi:nil="true"/>
    <_x0031_ xmlns="39549395-1385-4d71-82ab-a59f2e1de573" xsi:nil="true"/>
  </documentManagement>
</p:properties>
</file>

<file path=customXml/itemProps1.xml><?xml version="1.0" encoding="utf-8"?>
<ds:datastoreItem xmlns:ds="http://schemas.openxmlformats.org/officeDocument/2006/customXml" ds:itemID="{6B7994EF-FFBD-40D1-9815-1C9E498D57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549395-1385-4d71-82ab-a59f2e1de573"/>
    <ds:schemaRef ds:uri="0c110468-a1d5-4c5d-b594-3caef93119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BC2B77-8220-4894-919A-5367B8588B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0D992F-3999-46D6-BFAE-2484E2E21BC8}">
  <ds:schemaRefs>
    <ds:schemaRef ds:uri="http://schemas.microsoft.com/office/2006/documentManagement/types"/>
    <ds:schemaRef ds:uri="http://purl.org/dc/terms/"/>
    <ds:schemaRef ds:uri="0c110468-a1d5-4c5d-b594-3caef931194d"/>
    <ds:schemaRef ds:uri="http://purl.org/dc/dcmitype/"/>
    <ds:schemaRef ds:uri="http://www.w3.org/XML/1998/namespace"/>
    <ds:schemaRef ds:uri="http://purl.org/dc/elements/1.1/"/>
    <ds:schemaRef ds:uri="http://schemas.openxmlformats.org/package/2006/metadata/core-properties"/>
    <ds:schemaRef ds:uri="39549395-1385-4d71-82ab-a59f2e1de573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Front Cover</vt:lpstr>
      <vt:lpstr>Cost Summary All Resi</vt:lpstr>
      <vt:lpstr>Bungalow</vt:lpstr>
      <vt:lpstr>Detached</vt:lpstr>
      <vt:lpstr>Semi</vt:lpstr>
      <vt:lpstr>Low rise</vt:lpstr>
      <vt:lpstr>'Front Cover'!Print_Area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Yannis Papadopoulos</dc:creator>
  <cp:keywords/>
  <dc:description/>
  <cp:lastModifiedBy>Clare Springett</cp:lastModifiedBy>
  <cp:revision/>
  <dcterms:created xsi:type="dcterms:W3CDTF">2026-09-09T13:47:22Z</dcterms:created>
  <dcterms:modified xsi:type="dcterms:W3CDTF">2026-09-24T13:53:27Z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0x010100EEC3435A6814124A92F16DB8DD6145C8</vt:lpwstr>
  </property>
  <property fmtid="{D5CDD505-2E9C-101B-9397-08002B2CF9AE}" pid="3" name="MediaServiceImageTags">
    <vt:lpwstr/>
  </property>
</Properties>
</file>